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/>
  <mc:AlternateContent xmlns:mc="http://schemas.openxmlformats.org/markup-compatibility/2006">
    <mc:Choice Requires="x15">
      <x15ac:absPath xmlns:x15ac="http://schemas.microsoft.com/office/spreadsheetml/2010/11/ac" url="/Users/alexisrose/Dropbox/Centre Stage Committee/Pitches/2024 Pitch Process/"/>
    </mc:Choice>
  </mc:AlternateContent>
  <xr:revisionPtr revIDLastSave="1" documentId="13_ncr:1_{6E66840A-8C43-BB4F-8DFC-DDB9EB7E2419}" xr6:coauthVersionLast="47" xr6:coauthVersionMax="47" xr10:uidLastSave="{7CC05F6D-C2B1-4477-ABA8-0E51DB406583}"/>
  <bookViews>
    <workbookView xWindow="35880" yWindow="1300" windowWidth="33600" windowHeight="19480" firstSheet="17" activeTab="17" xr2:uid="{00000000-000D-0000-FFFF-FFFF00000000}"/>
  </bookViews>
  <sheets>
    <sheet name="Welcome" sheetId="1" r:id="rId1"/>
    <sheet name="Pitch Budget" sheetId="2" r:id="rId2"/>
    <sheet name="Payment Tracking" sheetId="3" state="hidden" r:id="rId3"/>
    <sheet name="INCOME" sheetId="4" r:id="rId4"/>
    <sheet name="1. Ticket Sales" sheetId="5" r:id="rId5"/>
    <sheet name="2. Participation Fees" sheetId="6" r:id="rId6"/>
    <sheet name="3. Programme Sales" sheetId="7" r:id="rId7"/>
    <sheet name="4. Programme Ads" sheetId="8" r:id="rId8"/>
    <sheet name="5. Sponsorship" sheetId="9" r:id="rId9"/>
    <sheet name="6. Fundraising Events" sheetId="10" r:id="rId10"/>
    <sheet name="7. Donations" sheetId="11" r:id="rId11"/>
    <sheet name="EXPENDITURE" sheetId="12" r:id="rId12"/>
    <sheet name="1-3 Venue Rights Scores" sheetId="13" r:id="rId13"/>
    <sheet name="4. Band" sheetId="14" r:id="rId14"/>
    <sheet name="5. - 9. Set Lights etc" sheetId="15" r:id="rId15"/>
    <sheet name="10. Transport" sheetId="16" r:id="rId16"/>
    <sheet name="11. Marketing" sheetId="17" r:id="rId17"/>
    <sheet name="12. Rehearsal Venue" sheetId="18" r:id="rId18"/>
    <sheet name="Participation fees" sheetId="19" state="hidden" r:id="rId19"/>
    <sheet name="Programme Ads" sheetId="20" state="hidden" r:id="rId20"/>
    <sheet name="Ticket Income_Budget" sheetId="21" state="hidden" r:id="rId21"/>
    <sheet name="Income Budget Info" sheetId="22" state="hidden" r:id="rId22"/>
    <sheet name="Rehearsal Space_Budget" sheetId="23" state="hidden" r:id="rId23"/>
    <sheet name="Rehearsal Space_Actuals" sheetId="24" state="hidden" r:id="rId24"/>
    <sheet name="Sound" sheetId="25" state="hidden" r:id="rId25"/>
    <sheet name="Scenario" sheetId="26" state="hidden" r:id="rId26"/>
  </sheets>
  <externalReferences>
    <externalReference r:id="rId27"/>
  </externalReferences>
  <definedNames>
    <definedName name="_xlnm._FilterDatabase" localSheetId="18" hidden="1">'Participation fees'!$A$3:$G$34</definedName>
    <definedName name="_xlnm._FilterDatabase" localSheetId="23" hidden="1">'Rehearsal Space_Actuals'!$A$2:$O$41</definedName>
    <definedName name="_xlnm._FilterDatabase" localSheetId="22" hidden="1">'Rehearsal Space_Budget'!$A$2:$H$41</definedName>
    <definedName name="Expenditure" localSheetId="12">[1]Budget!$A$4:$A$17</definedName>
    <definedName name="Expenditure" localSheetId="4">[1]Budget!$A$4:$A$17</definedName>
    <definedName name="Expenditure" localSheetId="15">[1]Budget!$A$4:$A$17</definedName>
    <definedName name="Expenditure" localSheetId="16">[1]Budget!$A$4:$A$17</definedName>
    <definedName name="Expenditure" localSheetId="17">[1]Budget!$A$4:$A$17</definedName>
    <definedName name="Expenditure" localSheetId="5">[1]Budget!$A$4:$A$17</definedName>
    <definedName name="Expenditure" localSheetId="6">[1]Budget!$A$4:$A$17</definedName>
    <definedName name="Expenditure" localSheetId="7">[1]Budget!$A$4:$A$17</definedName>
    <definedName name="Expenditure" localSheetId="14">[1]Budget!$A$4:$A$17</definedName>
    <definedName name="Expenditure" localSheetId="8">[1]Budget!$A$4:$A$17</definedName>
    <definedName name="Expenditure" localSheetId="9">[1]Budget!$A$4:$A$17</definedName>
    <definedName name="Expenditure" localSheetId="10">[1]Budget!$A$4:$A$17</definedName>
    <definedName name="Expenditure" localSheetId="1">#REF!</definedName>
    <definedName name="Expenditure">#REF!</definedName>
    <definedName name="Income" localSheetId="12">[1]Budget!$H$4:$H$12</definedName>
    <definedName name="Income" localSheetId="4">[1]Budget!$H$4:$H$12</definedName>
    <definedName name="Income" localSheetId="15">[1]Budget!$H$4:$H$12</definedName>
    <definedName name="Income" localSheetId="16">[1]Budget!$H$4:$H$12</definedName>
    <definedName name="Income" localSheetId="17">[1]Budget!$H$4:$H$12</definedName>
    <definedName name="Income" localSheetId="5">[1]Budget!$H$4:$H$12</definedName>
    <definedName name="Income" localSheetId="6">[1]Budget!$H$4:$H$12</definedName>
    <definedName name="Income" localSheetId="7">[1]Budget!$H$4:$H$12</definedName>
    <definedName name="Income" localSheetId="14">[1]Budget!$H$4:$H$12</definedName>
    <definedName name="Income" localSheetId="8">[1]Budget!$H$4:$H$12</definedName>
    <definedName name="Income" localSheetId="9">[1]Budget!$H$4:$H$12</definedName>
    <definedName name="Income" localSheetId="10">[1]Budget!$H$4:$H$12</definedName>
    <definedName name="Income" localSheetId="1">#REF!</definedName>
    <definedName name="Incom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jJ4WIBG7W8eCmt8oP8wGWlcjJcwQ=="/>
    </ext>
  </extLst>
</workbook>
</file>

<file path=xl/calcChain.xml><?xml version="1.0" encoding="utf-8"?>
<calcChain xmlns="http://schemas.openxmlformats.org/spreadsheetml/2006/main">
  <c r="B4" i="13" l="1"/>
  <c r="H27" i="5"/>
  <c r="E7" i="26"/>
  <c r="E8" i="26" s="1"/>
  <c r="E6" i="26"/>
  <c r="E3" i="26"/>
  <c r="F3" i="26" s="1"/>
  <c r="G3" i="26" s="1"/>
  <c r="H3" i="26" s="1"/>
  <c r="I3" i="26" s="1"/>
  <c r="E2" i="26"/>
  <c r="E4" i="26" s="1"/>
  <c r="C158" i="25"/>
  <c r="C154" i="25"/>
  <c r="D154" i="25" s="1"/>
  <c r="A151" i="25"/>
  <c r="A150" i="25"/>
  <c r="A148" i="25"/>
  <c r="B142" i="25"/>
  <c r="B151" i="25" s="1"/>
  <c r="C151" i="25" s="1"/>
  <c r="B141" i="25"/>
  <c r="B150" i="25" s="1"/>
  <c r="C150" i="25" s="1"/>
  <c r="B132" i="25"/>
  <c r="A132" i="25"/>
  <c r="A131" i="25"/>
  <c r="B130" i="25"/>
  <c r="A130" i="25"/>
  <c r="B129" i="25"/>
  <c r="A129" i="25"/>
  <c r="A128" i="25"/>
  <c r="A127" i="25"/>
  <c r="B126" i="25"/>
  <c r="A126" i="25"/>
  <c r="A125" i="25"/>
  <c r="B124" i="25"/>
  <c r="A124" i="25"/>
  <c r="B123" i="25"/>
  <c r="A123" i="25"/>
  <c r="B122" i="25"/>
  <c r="A121" i="25"/>
  <c r="B118" i="25"/>
  <c r="B113" i="25"/>
  <c r="B131" i="25" s="1"/>
  <c r="B109" i="25"/>
  <c r="B104" i="25"/>
  <c r="B100" i="25"/>
  <c r="B128" i="25" s="1"/>
  <c r="B93" i="25"/>
  <c r="B127" i="25" s="1"/>
  <c r="B84" i="25"/>
  <c r="B66" i="25"/>
  <c r="B125" i="25" s="1"/>
  <c r="B59" i="25"/>
  <c r="B29" i="25"/>
  <c r="B8" i="25"/>
  <c r="B121" i="25" s="1"/>
  <c r="D41" i="24"/>
  <c r="F41" i="24" s="1"/>
  <c r="H41" i="24" s="1"/>
  <c r="F40" i="24"/>
  <c r="D40" i="24"/>
  <c r="E40" i="24" s="1"/>
  <c r="H40" i="24" s="1"/>
  <c r="F39" i="24"/>
  <c r="D39" i="24"/>
  <c r="E39" i="24" s="1"/>
  <c r="H39" i="24" s="1"/>
  <c r="F38" i="24"/>
  <c r="D38" i="24"/>
  <c r="E38" i="24" s="1"/>
  <c r="H38" i="24" s="1"/>
  <c r="F37" i="24"/>
  <c r="D37" i="24"/>
  <c r="E37" i="24" s="1"/>
  <c r="H37" i="24" s="1"/>
  <c r="F36" i="24"/>
  <c r="D36" i="24"/>
  <c r="E36" i="24" s="1"/>
  <c r="H36" i="24" s="1"/>
  <c r="F35" i="24"/>
  <c r="D35" i="24"/>
  <c r="E35" i="24" s="1"/>
  <c r="H35" i="24" s="1"/>
  <c r="D34" i="24"/>
  <c r="F34" i="24" s="1"/>
  <c r="F33" i="24"/>
  <c r="D33" i="24"/>
  <c r="E33" i="24" s="1"/>
  <c r="H33" i="24" s="1"/>
  <c r="D32" i="24"/>
  <c r="E32" i="24" s="1"/>
  <c r="D31" i="24"/>
  <c r="F31" i="24" s="1"/>
  <c r="F30" i="24"/>
  <c r="D30" i="24"/>
  <c r="E30" i="24" s="1"/>
  <c r="H30" i="24" s="1"/>
  <c r="D29" i="24"/>
  <c r="E29" i="24" s="1"/>
  <c r="D28" i="24"/>
  <c r="F28" i="24" s="1"/>
  <c r="F27" i="24"/>
  <c r="D27" i="24"/>
  <c r="E27" i="24" s="1"/>
  <c r="H27" i="24" s="1"/>
  <c r="F26" i="24"/>
  <c r="D26" i="24"/>
  <c r="E26" i="24" s="1"/>
  <c r="H26" i="24" s="1"/>
  <c r="D25" i="24"/>
  <c r="F25" i="24" s="1"/>
  <c r="F24" i="24"/>
  <c r="D24" i="24"/>
  <c r="E24" i="24" s="1"/>
  <c r="H24" i="24" s="1"/>
  <c r="D23" i="24"/>
  <c r="E23" i="24" s="1"/>
  <c r="D22" i="24"/>
  <c r="F22" i="24" s="1"/>
  <c r="F21" i="24"/>
  <c r="D21" i="24"/>
  <c r="E21" i="24" s="1"/>
  <c r="H21" i="24" s="1"/>
  <c r="D20" i="24"/>
  <c r="E20" i="24" s="1"/>
  <c r="D19" i="24"/>
  <c r="F19" i="24" s="1"/>
  <c r="F18" i="24"/>
  <c r="D18" i="24"/>
  <c r="E18" i="24" s="1"/>
  <c r="H18" i="24" s="1"/>
  <c r="F17" i="24"/>
  <c r="D17" i="24"/>
  <c r="E17" i="24" s="1"/>
  <c r="H17" i="24" s="1"/>
  <c r="D16" i="24"/>
  <c r="F16" i="24" s="1"/>
  <c r="F15" i="24"/>
  <c r="D15" i="24"/>
  <c r="E15" i="24" s="1"/>
  <c r="H15" i="24" s="1"/>
  <c r="D14" i="24"/>
  <c r="E14" i="24" s="1"/>
  <c r="E13" i="24"/>
  <c r="H13" i="24" s="1"/>
  <c r="D13" i="24"/>
  <c r="D12" i="24"/>
  <c r="E12" i="24" s="1"/>
  <c r="H12" i="24" s="1"/>
  <c r="G11" i="24"/>
  <c r="F11" i="24"/>
  <c r="E11" i="24"/>
  <c r="H11" i="24" s="1"/>
  <c r="D11" i="24"/>
  <c r="D10" i="24"/>
  <c r="E10" i="24" s="1"/>
  <c r="H10" i="24" s="1"/>
  <c r="E9" i="24"/>
  <c r="H9" i="24" s="1"/>
  <c r="D9" i="24"/>
  <c r="D8" i="24"/>
  <c r="F8" i="24" s="1"/>
  <c r="G7" i="24"/>
  <c r="D7" i="24"/>
  <c r="E7" i="24" s="1"/>
  <c r="H6" i="24"/>
  <c r="G6" i="24"/>
  <c r="E6" i="24"/>
  <c r="I6" i="24" s="1"/>
  <c r="D6" i="24"/>
  <c r="D5" i="24"/>
  <c r="E5" i="24" s="1"/>
  <c r="G4" i="24"/>
  <c r="E4" i="24"/>
  <c r="I4" i="24" s="1"/>
  <c r="D4" i="24"/>
  <c r="D3" i="24"/>
  <c r="G3" i="24" s="1"/>
  <c r="D41" i="23"/>
  <c r="E41" i="23" s="1"/>
  <c r="D40" i="23"/>
  <c r="E40" i="23" s="1"/>
  <c r="D39" i="23"/>
  <c r="E39" i="23" s="1"/>
  <c r="D38" i="23"/>
  <c r="E38" i="23" s="1"/>
  <c r="D37" i="23"/>
  <c r="E37" i="23" s="1"/>
  <c r="D36" i="23"/>
  <c r="E36" i="23" s="1"/>
  <c r="D35" i="23"/>
  <c r="E35" i="23" s="1"/>
  <c r="D34" i="23"/>
  <c r="E34" i="23" s="1"/>
  <c r="C34" i="23"/>
  <c r="E33" i="23"/>
  <c r="D33" i="23"/>
  <c r="C33" i="23"/>
  <c r="C30" i="23" s="1"/>
  <c r="C27" i="23" s="1"/>
  <c r="C24" i="23" s="1"/>
  <c r="C21" i="23" s="1"/>
  <c r="C18" i="23" s="1"/>
  <c r="C15" i="23" s="1"/>
  <c r="C12" i="23" s="1"/>
  <c r="C9" i="23" s="1"/>
  <c r="D32" i="23"/>
  <c r="E32" i="23" s="1"/>
  <c r="C32" i="23"/>
  <c r="E31" i="23"/>
  <c r="D31" i="23"/>
  <c r="C31" i="23"/>
  <c r="C28" i="23" s="1"/>
  <c r="C25" i="23" s="1"/>
  <c r="C22" i="23" s="1"/>
  <c r="C19" i="23" s="1"/>
  <c r="C16" i="23" s="1"/>
  <c r="C13" i="23" s="1"/>
  <c r="C10" i="23" s="1"/>
  <c r="D30" i="23"/>
  <c r="E30" i="23" s="1"/>
  <c r="E29" i="23"/>
  <c r="D29" i="23"/>
  <c r="C29" i="23"/>
  <c r="C26" i="23" s="1"/>
  <c r="C23" i="23" s="1"/>
  <c r="C20" i="23" s="1"/>
  <c r="C17" i="23" s="1"/>
  <c r="C14" i="23" s="1"/>
  <c r="C11" i="23" s="1"/>
  <c r="C8" i="23" s="1"/>
  <c r="D28" i="23"/>
  <c r="E28" i="23" s="1"/>
  <c r="E27" i="23"/>
  <c r="D27" i="23"/>
  <c r="D26" i="23"/>
  <c r="E26" i="23" s="1"/>
  <c r="E25" i="23"/>
  <c r="D25" i="23"/>
  <c r="D24" i="23"/>
  <c r="E24" i="23" s="1"/>
  <c r="E23" i="23"/>
  <c r="D23" i="23"/>
  <c r="D22" i="23"/>
  <c r="E22" i="23" s="1"/>
  <c r="E21" i="23"/>
  <c r="D21" i="23"/>
  <c r="D20" i="23"/>
  <c r="E20" i="23" s="1"/>
  <c r="E19" i="23"/>
  <c r="D19" i="23"/>
  <c r="D18" i="23"/>
  <c r="E18" i="23" s="1"/>
  <c r="E17" i="23"/>
  <c r="D17" i="23"/>
  <c r="D16" i="23"/>
  <c r="E16" i="23" s="1"/>
  <c r="E15" i="23"/>
  <c r="D15" i="23"/>
  <c r="D14" i="23"/>
  <c r="E14" i="23" s="1"/>
  <c r="E13" i="23"/>
  <c r="D13" i="23"/>
  <c r="D12" i="23"/>
  <c r="E12" i="23" s="1"/>
  <c r="E11" i="23"/>
  <c r="D11" i="23"/>
  <c r="D10" i="23"/>
  <c r="E10" i="23" s="1"/>
  <c r="E9" i="23"/>
  <c r="D9" i="23"/>
  <c r="D8" i="23"/>
  <c r="E8" i="23" s="1"/>
  <c r="E7" i="23"/>
  <c r="D7" i="23"/>
  <c r="E6" i="23"/>
  <c r="D6" i="23"/>
  <c r="D5" i="23"/>
  <c r="E5" i="23" s="1"/>
  <c r="E4" i="23"/>
  <c r="D4" i="23"/>
  <c r="E3" i="23"/>
  <c r="D3" i="23"/>
  <c r="D23" i="22"/>
  <c r="D17" i="22"/>
  <c r="C11" i="22"/>
  <c r="D10" i="22"/>
  <c r="E10" i="22" s="1"/>
  <c r="F10" i="22" s="1"/>
  <c r="E9" i="22"/>
  <c r="F9" i="22" s="1"/>
  <c r="D9" i="22"/>
  <c r="D8" i="22"/>
  <c r="E8" i="22" s="1"/>
  <c r="F8" i="22" s="1"/>
  <c r="E7" i="22"/>
  <c r="E11" i="22" s="1"/>
  <c r="E17" i="22" s="1"/>
  <c r="F17" i="22" s="1"/>
  <c r="D7" i="22"/>
  <c r="G8" i="21"/>
  <c r="E8" i="21"/>
  <c r="C8" i="21"/>
  <c r="H7" i="21"/>
  <c r="J7" i="21" s="1"/>
  <c r="L6" i="21"/>
  <c r="J6" i="21"/>
  <c r="M6" i="21" s="1"/>
  <c r="H6" i="21"/>
  <c r="G5" i="21"/>
  <c r="F5" i="21"/>
  <c r="F8" i="21" s="1"/>
  <c r="E5" i="21"/>
  <c r="D5" i="21"/>
  <c r="D8" i="21" s="1"/>
  <c r="C5" i="21"/>
  <c r="B5" i="21"/>
  <c r="B8" i="21" s="1"/>
  <c r="H8" i="21" s="1"/>
  <c r="N4" i="21"/>
  <c r="J4" i="21"/>
  <c r="O4" i="21" s="1"/>
  <c r="H4" i="21"/>
  <c r="H3" i="21"/>
  <c r="J3" i="21" s="1"/>
  <c r="J2" i="21"/>
  <c r="K2" i="21" s="1"/>
  <c r="H2" i="21"/>
  <c r="B34" i="19"/>
  <c r="B33" i="19"/>
  <c r="B32" i="19"/>
  <c r="B31" i="19"/>
  <c r="B30" i="19"/>
  <c r="B29" i="19"/>
  <c r="B27" i="19"/>
  <c r="B26" i="19"/>
  <c r="B25" i="19"/>
  <c r="B24" i="19"/>
  <c r="B23" i="19"/>
  <c r="B22" i="19"/>
  <c r="B21" i="19"/>
  <c r="B20" i="19"/>
  <c r="B19" i="19"/>
  <c r="B18" i="19"/>
  <c r="B16" i="19"/>
  <c r="C15" i="19"/>
  <c r="B15" i="19"/>
  <c r="B14" i="19"/>
  <c r="C13" i="19"/>
  <c r="B13" i="19" s="1"/>
  <c r="B12" i="19"/>
  <c r="B11" i="19"/>
  <c r="B10" i="19"/>
  <c r="B9" i="19"/>
  <c r="B8" i="19"/>
  <c r="B7" i="19"/>
  <c r="B6" i="19"/>
  <c r="B5" i="19"/>
  <c r="B4" i="19"/>
  <c r="F2" i="19"/>
  <c r="C2" i="19"/>
  <c r="B4" i="17"/>
  <c r="C27" i="2" s="1"/>
  <c r="B4" i="14"/>
  <c r="J13" i="7"/>
  <c r="J15" i="7" s="1"/>
  <c r="B4" i="7" s="1"/>
  <c r="C10" i="2" s="1"/>
  <c r="J12" i="7"/>
  <c r="J11" i="7"/>
  <c r="B11" i="6"/>
  <c r="H14" i="5"/>
  <c r="F14" i="5"/>
  <c r="D14" i="5"/>
  <c r="C14" i="5"/>
  <c r="R13" i="5"/>
  <c r="N13" i="5"/>
  <c r="L13" i="5"/>
  <c r="Q13" i="5" s="1"/>
  <c r="J13" i="5"/>
  <c r="I12" i="5"/>
  <c r="H12" i="5"/>
  <c r="G12" i="5"/>
  <c r="F12" i="5"/>
  <c r="E12" i="5"/>
  <c r="J12" i="5" s="1"/>
  <c r="L12" i="5" s="1"/>
  <c r="D12" i="5"/>
  <c r="P11" i="5"/>
  <c r="L11" i="5"/>
  <c r="Q11" i="5" s="1"/>
  <c r="J11" i="5"/>
  <c r="I10" i="5"/>
  <c r="H10" i="5"/>
  <c r="G10" i="5"/>
  <c r="F10" i="5"/>
  <c r="E10" i="5"/>
  <c r="J10" i="5" s="1"/>
  <c r="L10" i="5" s="1"/>
  <c r="D10" i="5"/>
  <c r="I9" i="5"/>
  <c r="H9" i="5"/>
  <c r="G9" i="5"/>
  <c r="F9" i="5"/>
  <c r="E9" i="5"/>
  <c r="J9" i="5" s="1"/>
  <c r="L9" i="5" s="1"/>
  <c r="D9" i="5"/>
  <c r="I8" i="5"/>
  <c r="I14" i="5" s="1"/>
  <c r="H8" i="5"/>
  <c r="G8" i="5"/>
  <c r="G14" i="5" s="1"/>
  <c r="F8" i="5"/>
  <c r="E8" i="5"/>
  <c r="E14" i="5" s="1"/>
  <c r="D8" i="5"/>
  <c r="J8" i="5" s="1"/>
  <c r="L8" i="5" s="1"/>
  <c r="C26" i="3"/>
  <c r="D24" i="3"/>
  <c r="D25" i="3" s="1"/>
  <c r="D23" i="3"/>
  <c r="C20" i="3"/>
  <c r="C19" i="3"/>
  <c r="J18" i="3"/>
  <c r="C18" i="3"/>
  <c r="J17" i="3"/>
  <c r="C17" i="3"/>
  <c r="J16" i="3"/>
  <c r="C16" i="3"/>
  <c r="J15" i="3"/>
  <c r="C15" i="3"/>
  <c r="J14" i="3"/>
  <c r="C14" i="3"/>
  <c r="J13" i="3"/>
  <c r="J12" i="3"/>
  <c r="C12" i="3"/>
  <c r="J10" i="3"/>
  <c r="J9" i="3"/>
  <c r="C9" i="3"/>
  <c r="J8" i="3"/>
  <c r="C8" i="3"/>
  <c r="J7" i="3"/>
  <c r="C7" i="3"/>
  <c r="J6" i="3"/>
  <c r="C6" i="3"/>
  <c r="J5" i="3"/>
  <c r="C13" i="3" s="1"/>
  <c r="C5" i="3"/>
  <c r="C3" i="3" s="1"/>
  <c r="C23" i="3" s="1"/>
  <c r="E23" i="3" s="1"/>
  <c r="J3" i="3"/>
  <c r="C24" i="3" s="1"/>
  <c r="C28" i="2"/>
  <c r="C26" i="2"/>
  <c r="C25" i="2"/>
  <c r="C24" i="2"/>
  <c r="C23" i="2"/>
  <c r="C22" i="2"/>
  <c r="C21" i="2"/>
  <c r="C20" i="2"/>
  <c r="C19" i="2"/>
  <c r="C17" i="2"/>
  <c r="C14" i="2"/>
  <c r="C13" i="2"/>
  <c r="C12" i="2"/>
  <c r="C11" i="2"/>
  <c r="C9" i="2"/>
  <c r="R8" i="1"/>
  <c r="Q8" i="1"/>
  <c r="P8" i="1"/>
  <c r="O8" i="1"/>
  <c r="H7" i="24" l="1"/>
  <c r="I7" i="24"/>
  <c r="E1" i="23"/>
  <c r="O3" i="21"/>
  <c r="N3" i="21"/>
  <c r="M3" i="21"/>
  <c r="L3" i="21"/>
  <c r="K3" i="21"/>
  <c r="O7" i="21"/>
  <c r="N7" i="21"/>
  <c r="M7" i="21"/>
  <c r="L7" i="21"/>
  <c r="K7" i="21"/>
  <c r="C1" i="19"/>
  <c r="B2" i="19"/>
  <c r="O9" i="5"/>
  <c r="M9" i="5"/>
  <c r="N9" i="5"/>
  <c r="R9" i="5"/>
  <c r="Q9" i="5"/>
  <c r="P9" i="5"/>
  <c r="H5" i="24"/>
  <c r="Q8" i="5"/>
  <c r="O8" i="5"/>
  <c r="N8" i="5"/>
  <c r="L14" i="5"/>
  <c r="M8" i="5"/>
  <c r="R8" i="5"/>
  <c r="P8" i="5"/>
  <c r="P14" i="5" s="1"/>
  <c r="P16" i="5" s="1"/>
  <c r="B133" i="25"/>
  <c r="E10" i="26"/>
  <c r="E12" i="26" s="1"/>
  <c r="J14" i="5"/>
  <c r="M10" i="5"/>
  <c r="R10" i="5"/>
  <c r="Q10" i="5"/>
  <c r="P10" i="5"/>
  <c r="O10" i="5"/>
  <c r="N10" i="5"/>
  <c r="O12" i="5"/>
  <c r="M12" i="5"/>
  <c r="N12" i="5"/>
  <c r="R12" i="5"/>
  <c r="Q12" i="5"/>
  <c r="P12" i="5"/>
  <c r="C25" i="3"/>
  <c r="E24" i="3"/>
  <c r="E25" i="3" s="1"/>
  <c r="H29" i="24"/>
  <c r="L2" i="21"/>
  <c r="H5" i="21"/>
  <c r="J5" i="21" s="1"/>
  <c r="D11" i="22"/>
  <c r="G5" i="24"/>
  <c r="I5" i="24" s="1"/>
  <c r="F14" i="24"/>
  <c r="F1" i="24" s="1"/>
  <c r="F20" i="24"/>
  <c r="H20" i="24" s="1"/>
  <c r="F23" i="24"/>
  <c r="H23" i="24" s="1"/>
  <c r="F29" i="24"/>
  <c r="F32" i="24"/>
  <c r="H32" i="24" s="1"/>
  <c r="R11" i="5"/>
  <c r="N6" i="21"/>
  <c r="M2" i="21"/>
  <c r="K4" i="21"/>
  <c r="O6" i="21"/>
  <c r="F7" i="22"/>
  <c r="F11" i="22" s="1"/>
  <c r="E3" i="24"/>
  <c r="E8" i="24"/>
  <c r="H8" i="24" s="1"/>
  <c r="N2" i="21"/>
  <c r="L4" i="21"/>
  <c r="O2" i="21"/>
  <c r="M4" i="21"/>
  <c r="M13" i="5"/>
  <c r="F7" i="26"/>
  <c r="D1" i="24"/>
  <c r="M11" i="5"/>
  <c r="O13" i="5"/>
  <c r="D1" i="23"/>
  <c r="E16" i="24"/>
  <c r="H16" i="24" s="1"/>
  <c r="E19" i="24"/>
  <c r="H19" i="24" s="1"/>
  <c r="E22" i="24"/>
  <c r="H22" i="24" s="1"/>
  <c r="E25" i="24"/>
  <c r="H25" i="24" s="1"/>
  <c r="E28" i="24"/>
  <c r="H28" i="24" s="1"/>
  <c r="E31" i="24"/>
  <c r="H31" i="24" s="1"/>
  <c r="E34" i="24"/>
  <c r="H34" i="24" s="1"/>
  <c r="B143" i="25"/>
  <c r="N11" i="5"/>
  <c r="P13" i="5"/>
  <c r="H4" i="24"/>
  <c r="O11" i="5"/>
  <c r="K6" i="21"/>
  <c r="B137" i="25" l="1"/>
  <c r="B134" i="25"/>
  <c r="B135" i="25" s="1"/>
  <c r="R14" i="5"/>
  <c r="R16" i="5" s="1"/>
  <c r="G7" i="26"/>
  <c r="N14" i="5"/>
  <c r="N16" i="5" s="1"/>
  <c r="D2" i="19"/>
  <c r="I6" i="19"/>
  <c r="O5" i="21"/>
  <c r="N5" i="21"/>
  <c r="M5" i="21"/>
  <c r="L5" i="21"/>
  <c r="K5" i="21"/>
  <c r="G1" i="24"/>
  <c r="Q14" i="5"/>
  <c r="Q16" i="5" s="1"/>
  <c r="M14" i="5"/>
  <c r="J8" i="21"/>
  <c r="H14" i="24"/>
  <c r="E1" i="24"/>
  <c r="I3" i="24"/>
  <c r="I1" i="24" s="1"/>
  <c r="H3" i="24"/>
  <c r="H1" i="24" s="1"/>
  <c r="O14" i="5"/>
  <c r="O16" i="5" s="1"/>
  <c r="O8" i="21" l="1"/>
  <c r="N8" i="21"/>
  <c r="M8" i="21"/>
  <c r="L8" i="21"/>
  <c r="K8" i="21"/>
  <c r="K11" i="21" s="1"/>
  <c r="H7" i="26"/>
  <c r="C8" i="2"/>
  <c r="C15" i="2" s="1"/>
  <c r="M16" i="5"/>
  <c r="H31" i="5" s="1"/>
  <c r="B8" i="13" s="1"/>
  <c r="C18" i="2" s="1"/>
  <c r="C30" i="2" s="1"/>
  <c r="C33" i="2" s="1"/>
  <c r="B148" i="25"/>
  <c r="B138" i="25"/>
  <c r="B139" i="25" l="1"/>
  <c r="B145" i="25" s="1"/>
  <c r="B149" i="25"/>
  <c r="C149" i="25" s="1"/>
  <c r="D149" i="25" s="1"/>
  <c r="C148" i="25"/>
  <c r="C35" i="2"/>
  <c r="I7" i="26"/>
  <c r="L9" i="21"/>
  <c r="F2" i="26"/>
  <c r="F4" i="26" s="1"/>
  <c r="L11" i="21"/>
  <c r="M9" i="21"/>
  <c r="G2" i="26"/>
  <c r="G4" i="26" s="1"/>
  <c r="M11" i="21"/>
  <c r="H2" i="26"/>
  <c r="H4" i="26" s="1"/>
  <c r="N11" i="21"/>
  <c r="N9" i="21"/>
  <c r="O11" i="21"/>
  <c r="O9" i="21"/>
  <c r="I2" i="26"/>
  <c r="I4" i="26" s="1"/>
  <c r="I6" i="26" l="1"/>
  <c r="I8" i="26" s="1"/>
  <c r="I10" i="26" s="1"/>
  <c r="I12" i="26" s="1"/>
  <c r="O12" i="21"/>
  <c r="B152" i="25"/>
  <c r="B156" i="25" s="1"/>
  <c r="N12" i="21"/>
  <c r="H6" i="26"/>
  <c r="H8" i="26" s="1"/>
  <c r="H10" i="26" s="1"/>
  <c r="H12" i="26" s="1"/>
  <c r="C152" i="25"/>
  <c r="C156" i="25" s="1"/>
  <c r="C159" i="25" s="1"/>
  <c r="D148" i="25"/>
  <c r="D152" i="25" s="1"/>
  <c r="D156" i="25" s="1"/>
  <c r="F10" i="26"/>
  <c r="F12" i="26" s="1"/>
  <c r="L12" i="21"/>
  <c r="F6" i="26"/>
  <c r="F8" i="26" s="1"/>
  <c r="M12" i="21"/>
  <c r="G6" i="26"/>
  <c r="G8" i="26" s="1"/>
  <c r="G10" i="26" s="1"/>
  <c r="G12" i="26" s="1"/>
</calcChain>
</file>

<file path=xl/sharedStrings.xml><?xml version="1.0" encoding="utf-8"?>
<sst xmlns="http://schemas.openxmlformats.org/spreadsheetml/2006/main" count="918" uniqueCount="482">
  <si>
    <t>Note - any text that looks like this is a calculation or autopopulated (blue or white on blue background)</t>
  </si>
  <si>
    <t>Hello! We've designed this pitch tool to help  you keep create an initial budget for the pitch process</t>
  </si>
  <si>
    <t>Please don’t panic if you've never put together a show budget before! We're here to help :)</t>
  </si>
  <si>
    <t>This is just so we can understand whether the show you are pitching is financially viable.</t>
  </si>
  <si>
    <t xml:space="preserve">Please send the entire workbook to us along with your Pitch Form. </t>
  </si>
  <si>
    <t xml:space="preserve">Any text in black is a manual entry </t>
  </si>
  <si>
    <t>Quick Overview of the main steps:</t>
  </si>
  <si>
    <t>Work through the Income and Expenditure tabs and put in your best guess. We have provided examples to help you!</t>
  </si>
  <si>
    <t>The starting point is for a typical Bridewell show - for a play or cabaret it may be quite different but the categories should be the same.</t>
  </si>
  <si>
    <t>When you update the figures in the yellow boxes on the numbered tabs it will update automatically on your overall budget (the purple tab)</t>
  </si>
  <si>
    <t>Please try to make sure the show is showing as positive!</t>
  </si>
  <si>
    <t>Send us an email if something doesn’t make sense….</t>
  </si>
  <si>
    <t>Business Team Commentary</t>
  </si>
  <si>
    <t>Notes for use by Committee</t>
  </si>
  <si>
    <t>Notes from Meeting</t>
  </si>
  <si>
    <t>Pitch Budget</t>
  </si>
  <si>
    <t>Budget Item</t>
  </si>
  <si>
    <t>Comments</t>
  </si>
  <si>
    <t>Please note these</t>
  </si>
  <si>
    <t>are all calculated</t>
  </si>
  <si>
    <t>Income</t>
  </si>
  <si>
    <t>Ticket Sales</t>
  </si>
  <si>
    <t>from the sheets in the workbook</t>
  </si>
  <si>
    <t>Participation fees</t>
  </si>
  <si>
    <t>Programmes Sales</t>
  </si>
  <si>
    <t>Programmes Ads</t>
  </si>
  <si>
    <t>Sponsorship</t>
  </si>
  <si>
    <t>Fundraising events</t>
  </si>
  <si>
    <t>Donations</t>
  </si>
  <si>
    <t>Budgeted Income</t>
  </si>
  <si>
    <t>Expenditure</t>
  </si>
  <si>
    <t>Venue</t>
  </si>
  <si>
    <t>Rights  / Licensing</t>
  </si>
  <si>
    <t>Script &amp; Score Hire</t>
  </si>
  <si>
    <t>Band</t>
  </si>
  <si>
    <t>Set</t>
  </si>
  <si>
    <t>Props</t>
  </si>
  <si>
    <t>Wardrobe</t>
  </si>
  <si>
    <t>Lighting</t>
  </si>
  <si>
    <t>Sound</t>
  </si>
  <si>
    <t>Transport</t>
  </si>
  <si>
    <t>Marketing</t>
  </si>
  <si>
    <t>Rehearsal Venue</t>
  </si>
  <si>
    <t>Other</t>
  </si>
  <si>
    <t>Budgeted Expenditure</t>
  </si>
  <si>
    <t>Contingency</t>
  </si>
  <si>
    <t>Leave this in!</t>
  </si>
  <si>
    <t>Budgeted Expenditure w Contingency</t>
  </si>
  <si>
    <t>Estimated Profit (Loss)</t>
  </si>
  <si>
    <t>&lt;&lt;&lt;&lt;Should be positive!</t>
  </si>
  <si>
    <t>You should be aiming to break even at 70-75%% Sales</t>
  </si>
  <si>
    <t>Invoices</t>
  </si>
  <si>
    <t>Expense Claims</t>
  </si>
  <si>
    <t>From</t>
  </si>
  <si>
    <t>For</t>
  </si>
  <si>
    <t>Amount</t>
  </si>
  <si>
    <t>Status</t>
  </si>
  <si>
    <t>Bishopsgate</t>
  </si>
  <si>
    <t>Rehearsal Space</t>
  </si>
  <si>
    <t>Complete</t>
  </si>
  <si>
    <t>Alexis Rose</t>
  </si>
  <si>
    <t>Rights Deposit</t>
  </si>
  <si>
    <t>Paid</t>
  </si>
  <si>
    <t>Lighting Hire Co</t>
  </si>
  <si>
    <t>Additional Lighting</t>
  </si>
  <si>
    <t>Piano Tuner</t>
  </si>
  <si>
    <t>Piano</t>
  </si>
  <si>
    <t>Van 2 - get in</t>
  </si>
  <si>
    <t>Bridewell</t>
  </si>
  <si>
    <t>Van 2 - get out</t>
  </si>
  <si>
    <t>Percussion Hire company</t>
  </si>
  <si>
    <t>Drums</t>
  </si>
  <si>
    <t>Courier - Scores</t>
  </si>
  <si>
    <t>SEDOS</t>
  </si>
  <si>
    <t>Hire of musicstands &amp; cans</t>
  </si>
  <si>
    <t>Courier - Drums</t>
  </si>
  <si>
    <t>Geoids</t>
  </si>
  <si>
    <t>Sound hire share</t>
  </si>
  <si>
    <t>Ashlie Kenyon</t>
  </si>
  <si>
    <t>Josef Weinberger</t>
  </si>
  <si>
    <t>Rights &amp; Score Hire+LogoPack</t>
  </si>
  <si>
    <t>Note £100 overpaid - need to reclaim</t>
  </si>
  <si>
    <t>Hannah Steiner</t>
  </si>
  <si>
    <t>Matt Payne - Trumpet</t>
  </si>
  <si>
    <t>Kate Winney</t>
  </si>
  <si>
    <t>Costume</t>
  </si>
  <si>
    <t>James Patrick - Trombone</t>
  </si>
  <si>
    <t>Yvette Shiel</t>
  </si>
  <si>
    <t>Matt Helm - Guitar</t>
  </si>
  <si>
    <t>Claire Linney</t>
  </si>
  <si>
    <t>Zip Van Hire</t>
  </si>
  <si>
    <t>Pete Hunt - Electric Bass</t>
  </si>
  <si>
    <t>Naomi Finn</t>
  </si>
  <si>
    <t>Programmes</t>
  </si>
  <si>
    <t>Janette Williams - Drums</t>
  </si>
  <si>
    <t>Glen Jordan</t>
  </si>
  <si>
    <t>Liam McCloud - Percussion</t>
  </si>
  <si>
    <t>EasyPeasy Transport</t>
  </si>
  <si>
    <t>Van One getin and getout</t>
  </si>
  <si>
    <t>check</t>
  </si>
  <si>
    <t>Total</t>
  </si>
  <si>
    <t>Settled</t>
  </si>
  <si>
    <t>Outstanding</t>
  </si>
  <si>
    <t>Total Spend</t>
  </si>
  <si>
    <t>Capacity</t>
  </si>
  <si>
    <t>Tues</t>
  </si>
  <si>
    <t>Weds</t>
  </si>
  <si>
    <t>Thurs</t>
  </si>
  <si>
    <t>Fri</t>
  </si>
  <si>
    <t>Matinee</t>
  </si>
  <si>
    <t>Sat Eve</t>
  </si>
  <si>
    <t>Total Run</t>
  </si>
  <si>
    <t>Seat Price</t>
  </si>
  <si>
    <t>Total Potential Income</t>
  </si>
  <si>
    <t>Sell out</t>
  </si>
  <si>
    <t>Band A</t>
  </si>
  <si>
    <t>Band B</t>
  </si>
  <si>
    <t>Band C</t>
  </si>
  <si>
    <t>House</t>
  </si>
  <si>
    <t xml:space="preserve">Comps </t>
  </si>
  <si>
    <t>Rights/Licensing</t>
  </si>
  <si>
    <t>Rights %</t>
  </si>
  <si>
    <t>SEDOS  = 39 tickets @ £25, 80 tickets @ £22 and 12 tickets @ £14</t>
  </si>
  <si>
    <t>VAT</t>
  </si>
  <si>
    <t>1. What is your current forecast on ticket sales?</t>
  </si>
  <si>
    <t>&lt;&lt;</t>
  </si>
  <si>
    <t>Pitch budgets should break even at 70% sales</t>
  </si>
  <si>
    <t>Change this cell to point to N14 if you have a very well known title that should get to 75% easily</t>
  </si>
  <si>
    <t>2. What is your current forecast on rights?</t>
  </si>
  <si>
    <t>Rights are usually calculated as Ticket Sales * Rights % + VAT</t>
  </si>
  <si>
    <t>Change this only if you know it is different and specify why in the notes</t>
  </si>
  <si>
    <t>(eg For Cabarets it is PRS rather than a Rights %)</t>
  </si>
  <si>
    <t>15% is normal but do change it in cell L17 if you know it is a different %</t>
  </si>
  <si>
    <t>Change this cell to point to N16 if you have a very well known title that should get to 75% easily</t>
  </si>
  <si>
    <t>Cast Size</t>
  </si>
  <si>
    <t xml:space="preserve">30 is a normal cast size for a Bridewell show (no higher!) </t>
  </si>
  <si>
    <t>Please change this to the cast for your specific show</t>
  </si>
  <si>
    <t>Fee</t>
  </si>
  <si>
    <t>Participation Fees</t>
  </si>
  <si>
    <t>Programme Sales</t>
  </si>
  <si>
    <t>A reasonable goal is £300 in programme sales for a Bridewell Show but if sales are low</t>
  </si>
  <si>
    <t>this would be forecasted down (or up!) We retail our Bridewell programmes at £2, but this can be</t>
  </si>
  <si>
    <t>increased</t>
  </si>
  <si>
    <t>Sat Mat</t>
  </si>
  <si>
    <t>In advance</t>
  </si>
  <si>
    <t>On the door</t>
  </si>
  <si>
    <t>Programme Ads</t>
  </si>
  <si>
    <t>It is very tough to sell programme Ads but put a figure here if you think you have good leads</t>
  </si>
  <si>
    <t>If you think you would be able to get sponsorship from a company, put this in here.</t>
  </si>
  <si>
    <t>It's very rare, so please add notes to explain!</t>
  </si>
  <si>
    <t>Fundraising Events</t>
  </si>
  <si>
    <t>We usually hold 1 fundraising events for a Bridewell show, and 1 for a cabaret</t>
  </si>
  <si>
    <t>£400 is a reasonable goal for a fundraising event</t>
  </si>
  <si>
    <t>The committee provides help with these but we do rely on the producer getting involved</t>
  </si>
  <si>
    <t>and the cast being committed to attending and bringing friends</t>
  </si>
  <si>
    <t>Our usual model is £10 per person to attend an event that we do a self bar for and stock our own items</t>
  </si>
  <si>
    <t>But we are open to ideas!!!!!</t>
  </si>
  <si>
    <t xml:space="preserve">As part of TicketSource we operate a way for ticket purchasers to </t>
  </si>
  <si>
    <t>give a donation when they buy tickets for the show</t>
  </si>
  <si>
    <t>Please provide your thinking if you have any other views!</t>
  </si>
  <si>
    <t>Expenditure Items 1. - 3.</t>
  </si>
  <si>
    <t>1. Venue</t>
  </si>
  <si>
    <t>Current cost of The Bridewell for a week run including VAT</t>
  </si>
  <si>
    <t>2. Rights</t>
  </si>
  <si>
    <t>This is a function of ticket sales</t>
  </si>
  <si>
    <t>and is fed through from the Ticket Sales tab</t>
  </si>
  <si>
    <t>3. Script and Score Hire</t>
  </si>
  <si>
    <t>This is specified by the rights holders when you get the rights</t>
  </si>
  <si>
    <t>It includes the hire of scripts (often whether you want them or not!) and orchestral parts</t>
  </si>
  <si>
    <t>It can be anywhere from £500-£700. </t>
  </si>
  <si>
    <t>Most rights holders (MTI, Concord etc) give estimate score, orchestral and script hire fees on their websites. </t>
  </si>
  <si>
    <t>Please research and input this figure here. If the website does not offer an estimate- we can check this with the rights.</t>
  </si>
  <si>
    <t>If you are going to have to return scores and need to courier these, that needs to be factored in under transport</t>
  </si>
  <si>
    <t>Put in a reasonable amount!</t>
  </si>
  <si>
    <t>For cabarets, this would not be applicable unless you had to purchase arrangements</t>
  </si>
  <si>
    <t>Think about the size of the band</t>
  </si>
  <si>
    <t>Musicians</t>
  </si>
  <si>
    <t>and who might play (eg will your MD</t>
  </si>
  <si>
    <t>Name</t>
  </si>
  <si>
    <t>Plays</t>
  </si>
  <si>
    <t>play keys?)</t>
  </si>
  <si>
    <t>Musician 1</t>
  </si>
  <si>
    <t>Keys 1 [MD will play]</t>
  </si>
  <si>
    <t xml:space="preserve">£300 is a reasonable amount </t>
  </si>
  <si>
    <t>Musician 2</t>
  </si>
  <si>
    <t>Keys 2</t>
  </si>
  <si>
    <t>for a week for the musicians</t>
  </si>
  <si>
    <t>Musician 3</t>
  </si>
  <si>
    <t>Guitar</t>
  </si>
  <si>
    <t>we regularly use</t>
  </si>
  <si>
    <t>Musician 4</t>
  </si>
  <si>
    <t>Bass</t>
  </si>
  <si>
    <t>Musician 5</t>
  </si>
  <si>
    <t>Musician 6</t>
  </si>
  <si>
    <t>Trumpet</t>
  </si>
  <si>
    <t>Other Expenses</t>
  </si>
  <si>
    <t>XXX</t>
  </si>
  <si>
    <t>May need to hire music stands (average cost £18 per musician). May also need patches. Please input this figure here</t>
  </si>
  <si>
    <t>Expenditure Items 5. - 9.</t>
  </si>
  <si>
    <t>These are the five areas where you will have the most variability. You need to think about what matters most to achieve your show - where will you choose to invest?</t>
  </si>
  <si>
    <t>This is about balance - you may need to spend less on set to invest more on costumes etc.</t>
  </si>
  <si>
    <t>5. Set</t>
  </si>
  <si>
    <t>As examples:</t>
  </si>
  <si>
    <t>Grease was £1500, Jekyll was £1300, Cats was £870, Cinderella was £920</t>
  </si>
  <si>
    <t>6. Props</t>
  </si>
  <si>
    <t>Grease was £320,  Cats was £380, Cinderella was £270, Hunchback of Notre Dame is forecasting £700</t>
  </si>
  <si>
    <t>7. Wardrobe</t>
  </si>
  <si>
    <t>Can vary hugely - You will either need to buy or rent costumes or have your cast source this</t>
  </si>
  <si>
    <t>We do not have any costume or props in storage, take into consideration how many costumes you need and if they</t>
  </si>
  <si>
    <t>need to be period costumes or can be sourced easily from thrift stores or what cast may already have in their wardrobes</t>
  </si>
  <si>
    <t>Jekyll was £283, Cats was £1640, Cinderella was £840</t>
  </si>
  <si>
    <t>8. Lighting</t>
  </si>
  <si>
    <t>Fame was exactly £1000 - £900 on hire of lights and £100 on cables, no labour fees</t>
  </si>
  <si>
    <t>Grease was £1100. Jekyll was £1780, Godspell was £1210, Cats was £770, Cinderella was £780</t>
  </si>
  <si>
    <t>9. Sound</t>
  </si>
  <si>
    <t>Godspell was £1670, Cats was £2000, Stick of Rock was 2370, Cinderella was £1880</t>
  </si>
  <si>
    <t xml:space="preserve">Consider how many radio or handheld mics do you need? </t>
  </si>
  <si>
    <t xml:space="preserve">Expenditure Items </t>
  </si>
  <si>
    <t>10. Transport</t>
  </si>
  <si>
    <t>This is specifically for the get-in and get-out. Think about your set. How much stuff will you need to transport? Don’t forget it will be at unsociable hours.</t>
  </si>
  <si>
    <t>Will you need to send a lorry to the tip after the show? Will you need to pay congestion charge?</t>
  </si>
  <si>
    <t>Do you need to hire a  van to take it to and from the theatre? A big van? With or without driver?</t>
  </si>
  <si>
    <t>This can really vary wildly, but is often the biggest villain for unintended overspend. Just try to make a reasonable estimate.</t>
  </si>
  <si>
    <t>11. Marketing</t>
  </si>
  <si>
    <t xml:space="preserve">This is a bit of a misnomer as we don’t tend to spend money on marketing. </t>
  </si>
  <si>
    <t>What you do need to take into account is three things:</t>
  </si>
  <si>
    <t>a) Is there a Logopack for the show that we may have to purchase?</t>
  </si>
  <si>
    <t xml:space="preserve">Example - Jekyll logopack was £80, whilst Fame was £100. </t>
  </si>
  <si>
    <t>b) Cost to print the programmes</t>
  </si>
  <si>
    <t>Example - We can get programmes at this sort of level if done well in advance</t>
  </si>
  <si>
    <t>As it is one of the final things to get done, we can often flex depending on how ticket sales are going.</t>
  </si>
  <si>
    <t>c) Printing of photos for the photo board in the theatre lobby</t>
  </si>
  <si>
    <t>Something that often gets forgotten about!</t>
  </si>
  <si>
    <t>d) Photography</t>
  </si>
  <si>
    <t>e) Graphic Designer</t>
  </si>
  <si>
    <t>12. Rehearsal Venue</t>
  </si>
  <si>
    <t>We will take care of this for you (unless you have a free space!)</t>
  </si>
  <si>
    <t>We will do our best to work with you to get best possible</t>
  </si>
  <si>
    <t>combination of venues and will require your plan for rehearsals</t>
  </si>
  <si>
    <t>well in advance so we can get the best spread at lowest cost.</t>
  </si>
  <si>
    <t>Think of how many large rehearsal spaces you need and how many small</t>
  </si>
  <si>
    <t>As a general rule, the smaller spaces are £15-20 per hour.</t>
  </si>
  <si>
    <t>The larger spaces are £30-35 per hour.</t>
  </si>
  <si>
    <t>Cats was £3542</t>
  </si>
  <si>
    <t>Huge Stick of Rock was £2700</t>
  </si>
  <si>
    <t>Cinderella was £1895</t>
  </si>
  <si>
    <t>Due</t>
  </si>
  <si>
    <t>Amount paid</t>
  </si>
  <si>
    <t>Date paid</t>
  </si>
  <si>
    <t>2nd instalment date paid</t>
  </si>
  <si>
    <t>Payment method</t>
  </si>
  <si>
    <t>Notes</t>
  </si>
  <si>
    <t>Becky Thomas</t>
  </si>
  <si>
    <t>to bank</t>
  </si>
  <si>
    <t>Laura Ellis</t>
  </si>
  <si>
    <t>Arbie Baguious</t>
  </si>
  <si>
    <t>Abi Drane</t>
  </si>
  <si>
    <t>Chris Cahill</t>
  </si>
  <si>
    <t>Alan Taemur</t>
  </si>
  <si>
    <t>Trish Butterfield</t>
  </si>
  <si>
    <t>Vanessa Forte</t>
  </si>
  <si>
    <t>to Bank</t>
  </si>
  <si>
    <t>Emma Newman</t>
  </si>
  <si>
    <t>Sam Miller</t>
  </si>
  <si>
    <t>Andreas Hansen</t>
  </si>
  <si>
    <t>Emily Goodman</t>
  </si>
  <si>
    <t>Cristiana Paulo</t>
  </si>
  <si>
    <t>to PayPal</t>
  </si>
  <si>
    <t>£1.18 PayPal Fee taken</t>
  </si>
  <si>
    <t>Ashlie Evason</t>
  </si>
  <si>
    <t>Charlie Houseago</t>
  </si>
  <si>
    <t>James Newall</t>
  </si>
  <si>
    <t>Jon Haines</t>
  </si>
  <si>
    <t>Peter Stonnell</t>
  </si>
  <si>
    <t>Julia Vinolo</t>
  </si>
  <si>
    <t>Nicole Seymour</t>
  </si>
  <si>
    <t>Ryan Duscha</t>
  </si>
  <si>
    <t>Has pulled out</t>
  </si>
  <si>
    <t>Dean James</t>
  </si>
  <si>
    <t>Stewart McGhee</t>
  </si>
  <si>
    <t>Verity Richards</t>
  </si>
  <si>
    <t>Kob Yeboah</t>
  </si>
  <si>
    <t>Matt Cameron</t>
  </si>
  <si>
    <t>Band D</t>
  </si>
  <si>
    <t>Comps</t>
  </si>
  <si>
    <t>Ticket Income</t>
  </si>
  <si>
    <t>Number of Performances</t>
  </si>
  <si>
    <t>Sales Break Even point</t>
  </si>
  <si>
    <t>Price</t>
  </si>
  <si>
    <t>Full Capacity</t>
  </si>
  <si>
    <t>Break Even Seats</t>
  </si>
  <si>
    <t>Break Even Revenue</t>
  </si>
  <si>
    <t>per Night</t>
  </si>
  <si>
    <t>per Run</t>
  </si>
  <si>
    <t>Programme Income</t>
  </si>
  <si>
    <t>Seats per program</t>
  </si>
  <si>
    <t>Programs per seat</t>
  </si>
  <si>
    <t>Fee per cast member</t>
  </si>
  <si>
    <t>Show</t>
  </si>
  <si>
    <t>Day</t>
  </si>
  <si>
    <t>Date</t>
  </si>
  <si>
    <t>Hours</t>
  </si>
  <si>
    <t>BUDGET</t>
  </si>
  <si>
    <t>Start</t>
  </si>
  <si>
    <t>Fin</t>
  </si>
  <si>
    <t>Dance/Sing</t>
  </si>
  <si>
    <t>Fame</t>
  </si>
  <si>
    <t>Thursday</t>
  </si>
  <si>
    <t>AUDITIONS</t>
  </si>
  <si>
    <t xml:space="preserve">Friday </t>
  </si>
  <si>
    <t>Saturday</t>
  </si>
  <si>
    <t>Recalls</t>
  </si>
  <si>
    <t>Note 3rd Dec is CS Masterclass and Xmas Drinks</t>
  </si>
  <si>
    <t>1st Rehearsal</t>
  </si>
  <si>
    <t>Tuesday</t>
  </si>
  <si>
    <t>Worst Case is £30/hr plus VAT</t>
  </si>
  <si>
    <t>Better Case is £25/hr plus VAT (our AMTA rate)</t>
  </si>
  <si>
    <t>Savings to come from Bishopsgate booking (max 10 rehearsals)</t>
  </si>
  <si>
    <t>Approved Budget (Inc VAT)</t>
  </si>
  <si>
    <t>Forecast</t>
  </si>
  <si>
    <t>Actuals</t>
  </si>
  <si>
    <t>Forecast Variance to Budget</t>
  </si>
  <si>
    <t>Actuals Variance to Budget</t>
  </si>
  <si>
    <t>What are we doing</t>
  </si>
  <si>
    <t>Location</t>
  </si>
  <si>
    <t>Bishopsgate studio @ £15/hr</t>
  </si>
  <si>
    <t>Bishopsgate - Studio</t>
  </si>
  <si>
    <t>Booked &amp; Paid</t>
  </si>
  <si>
    <t>Studio at £30/hr</t>
  </si>
  <si>
    <t>1st Rehearsal Activities &amp; Hard work Vocals</t>
  </si>
  <si>
    <t>Amy Room, North London Music Academy</t>
  </si>
  <si>
    <t>Principal Vocals</t>
  </si>
  <si>
    <t>Camden</t>
  </si>
  <si>
    <t>Paid on Alexis Credit Card</t>
  </si>
  <si>
    <t>Camden Lounge Studio 11-2, 3 - 4.30</t>
  </si>
  <si>
    <t>All Students - Vocals - should be ok</t>
  </si>
  <si>
    <t>Studio available at £15/hr</t>
  </si>
  <si>
    <t>Vocals &amp; Dance (Hard Work)</t>
  </si>
  <si>
    <t>Blocking Scen iii</t>
  </si>
  <si>
    <t>Goss room available at £15/hr</t>
  </si>
  <si>
    <t>Cant Keep it Down</t>
  </si>
  <si>
    <t>Bishopsgate - Goss</t>
  </si>
  <si>
    <t>Studio avail at £15/hr until 2pm - then £30</t>
  </si>
  <si>
    <t>Hard Work, Lunch etc</t>
  </si>
  <si>
    <t>Band room &amp; tyrones rap</t>
  </si>
  <si>
    <t>Blocking for Lets Play &amp; Bring on Tomorrow</t>
  </si>
  <si>
    <t>everyone - big day</t>
  </si>
  <si>
    <t>Think of Meryl streep</t>
  </si>
  <si>
    <t>Mabels Prayer</t>
  </si>
  <si>
    <t>Pas de Deux</t>
  </si>
  <si>
    <t>In La (principles)</t>
  </si>
  <si>
    <t>Studio avail at £15/hr until 1.30pm - then £30/hr</t>
  </si>
  <si>
    <t>Music Recap</t>
  </si>
  <si>
    <t>Camden Balcony Studio</t>
  </si>
  <si>
    <t>Dance Recap</t>
  </si>
  <si>
    <t>Sunday</t>
  </si>
  <si>
    <t>Full Show run</t>
  </si>
  <si>
    <t>Bishopsgate would be £30/hr</t>
  </si>
  <si>
    <t>Act One</t>
  </si>
  <si>
    <t>Act Two</t>
  </si>
  <si>
    <t>Studio avail at £15/hr btw 2-4, £30 otherwise</t>
  </si>
  <si>
    <t>studio avail at £15/hr until 9pm, £30 after</t>
  </si>
  <si>
    <t>studio avail at £15/hr until 4pm, £30 after</t>
  </si>
  <si>
    <t>Stu's Full Show Fun Run</t>
  </si>
  <si>
    <t>Full Show Run</t>
  </si>
  <si>
    <t>Full Show Dress Run (No Makeup)</t>
  </si>
  <si>
    <t>CS/Geoids Two Week Hire</t>
  </si>
  <si>
    <t>Desks</t>
  </si>
  <si>
    <t>Price Ext</t>
  </si>
  <si>
    <t xml:space="preserve">1 Yamaha QL5, 64 Channel digital desk </t>
  </si>
  <si>
    <t>1 Flightcase for Yamaha QL5</t>
  </si>
  <si>
    <t>2 Little Lite for Desk (4-pin)</t>
  </si>
  <si>
    <t>2 Yamaha RIO3224D Dante 32 In/16 Out</t>
  </si>
  <si>
    <t>Analog &amp; 8 AES Out Rack</t>
  </si>
  <si>
    <t>Desks total</t>
  </si>
  <si>
    <t>Outboard Equipment</t>
  </si>
  <si>
    <t>1 TDM Crossover Unit</t>
  </si>
  <si>
    <t>Microphones &amp; DIs</t>
  </si>
  <si>
    <t>5 EMO E520 Passive DI Box (Single)</t>
  </si>
  <si>
    <t>5 2m Jack to jack cable (red)</t>
  </si>
  <si>
    <t>7 AKG C391 B Cardioid Microphone</t>
  </si>
  <si>
    <t>3 Shure SM81 Cardioid Microphone</t>
  </si>
  <si>
    <t>1 Audix D6 Cardioid Microphone</t>
  </si>
  <si>
    <t>4 Sennheiser E604 Cardioid Drum microphone c/w clip</t>
  </si>
  <si>
    <t>2 SM57 Dynamic microphone</t>
  </si>
  <si>
    <t>3 PACKAGE - Short Mic Stand With 2 Part Boom (K&amp;M 259)</t>
  </si>
  <si>
    <t>3 Short Tripod Base Mic Stand (K&amp;M 259)</t>
  </si>
  <si>
    <t>3 2 Part Boom Arm (K&amp;M 211/1)</t>
  </si>
  <si>
    <t>10 PACKAGE - Tall Mic Stand With 1 Part Boom (K&amp;M 210/2)</t>
  </si>
  <si>
    <t>10 1 Part Boom Arm (K&amp;M 211) 2 0.00 0.00</t>
  </si>
  <si>
    <t>10 Tall Tripod Base Mic Stand (K&amp;M 201A/2)</t>
  </si>
  <si>
    <t>2 PACKAGE - Tall Mic Stand, No Boom (K&amp;M 201/2)</t>
  </si>
  <si>
    <t>Hire 2 Tall Tripod Base Mic Stand (K&amp;M 201A/2)</t>
  </si>
  <si>
    <t>Microphones &amp; DIs Total</t>
  </si>
  <si>
    <t>Radio Mics</t>
  </si>
  <si>
    <t>1 PACKAGE - Trantec S5.5 4 Way</t>
  </si>
  <si>
    <t>Receiver rack, CH 38 Receiver Rack, CH 38</t>
  </si>
  <si>
    <t>1 4m 4 Way audio multicore loom</t>
  </si>
  <si>
    <t>1 Flightcase for Trantec 4 Way (Ch. 38)</t>
  </si>
  <si>
    <t>1 PACKAGE -Trantec Dipole Kit</t>
  </si>
  <si>
    <t>2 Trantec Dipole Antenna CH 38</t>
  </si>
  <si>
    <t>1 Microphone multi clamp (240/5)</t>
  </si>
  <si>
    <t>1 Stereo microphone bar (23550)</t>
  </si>
  <si>
    <t>1 Flightcase for Dipole Aerial</t>
  </si>
  <si>
    <t>2 10m BNC cable 50 ohm for radio microphones</t>
  </si>
  <si>
    <t>1 PACKAGE - Trantec S5.5 12 Way Receiver Rack, CH 38</t>
  </si>
  <si>
    <t>1 4m 12 Way audio multicore loom</t>
  </si>
  <si>
    <t>1 Flightcase for Trantec 12 Way (Ch.38 (AA)</t>
  </si>
  <si>
    <t>16 Trantec S5.5 Beltpack transmitter &amp; pouch CH 38 (AA)</t>
  </si>
  <si>
    <t>16 Transmitter Pouch, ADULT size</t>
  </si>
  <si>
    <t>Hire 16 CPC Headset, Beige</t>
  </si>
  <si>
    <t>Hire 14 CPC Headset, Beige</t>
  </si>
  <si>
    <t>Hire 6 Countryman B3 mic</t>
  </si>
  <si>
    <t>Hire 1 Trantec S5.5 Beltpack transmitter pouch CH 38 (SPARE)</t>
  </si>
  <si>
    <t>2 20m BNC cable 50 ohm for radio microphones</t>
  </si>
  <si>
    <t>1 Radio Mic License, Per TV Band, Per Venue, Indoors, Bridewell Theatre</t>
  </si>
  <si>
    <t>Radio Mics Total</t>
  </si>
  <si>
    <t>Amplifiers</t>
  </si>
  <si>
    <t>2 Lab Gruppen FP2400Q amplifier 4 x 380W</t>
  </si>
  <si>
    <t>4 Lab Gruppen A/B split</t>
  </si>
  <si>
    <t>1 Lab Gruppen IPD2400 amplifier 2x1200W</t>
  </si>
  <si>
    <t>1 Lab Gruppen FP4000 amplifier 2 x1600W</t>
  </si>
  <si>
    <t>Amplifiers Total</t>
  </si>
  <si>
    <t>Speakers &amp; Monitoring</t>
  </si>
  <si>
    <t>4 EM 51 Speaker</t>
  </si>
  <si>
    <t>4 EM 51 Vertical hanging frame</t>
  </si>
  <si>
    <t>4 Hook Clamp 20KG</t>
  </si>
  <si>
    <t>4 Safety Bond 10KG</t>
  </si>
  <si>
    <t>2 EM 61 Speaker</t>
  </si>
  <si>
    <t>2 EM 61 Horizontal hanging frame</t>
  </si>
  <si>
    <t>2 Safety Bond 15KG 1 Meter</t>
  </si>
  <si>
    <t>2 Hook Clamp 20KG</t>
  </si>
  <si>
    <t>3 EM 81X speaker</t>
  </si>
  <si>
    <t>3 EM 81/X Vertical Hanging frame</t>
  </si>
  <si>
    <t>3 Hook Clamp 250KG</t>
  </si>
  <si>
    <t>3 Safety Bond 35KG 1Meter</t>
  </si>
  <si>
    <t>2 EM i12 Quad 12" Subwoofer 2 Week Rate</t>
  </si>
  <si>
    <t>5 Yamaha MS101 powered speaker</t>
  </si>
  <si>
    <t xml:space="preserve">5 Yamaha MS101 Mic Stand Adapter </t>
  </si>
  <si>
    <t>Speakers &amp; Monitoring Total</t>
  </si>
  <si>
    <t>Sound Signal Cable</t>
  </si>
  <si>
    <t>30 5m XLR cable 2 Week Rate</t>
  </si>
  <si>
    <t>7 10m XLR cable 2 Week Rate</t>
  </si>
  <si>
    <t>3 30m XLR cable 2 Week Rate</t>
  </si>
  <si>
    <t>1 4m 4 Way audio multicore loom 2 Week Rate</t>
  </si>
  <si>
    <t>1 10m 4 way audio multicore loom</t>
  </si>
  <si>
    <t>1 30m 8 Way audio multicore loom</t>
  </si>
  <si>
    <t>Sound Signal Cable Total</t>
  </si>
  <si>
    <t>Speaker Cable</t>
  </si>
  <si>
    <t>6 5m 2 Core Speakon cable, NL4</t>
  </si>
  <si>
    <t>8 10m 2 Core Speakon cable, NL4</t>
  </si>
  <si>
    <t>2 30m 2 Core Speakon cable,  2 Week Rate 3.00 9.00</t>
  </si>
  <si>
    <t>4 Speakon coupler, NL4 2 Week Rate</t>
  </si>
  <si>
    <t xml:space="preserve">Speaker Cable Total </t>
  </si>
  <si>
    <t>Data Cable</t>
  </si>
  <si>
    <t>2 30m CAT5 cable</t>
  </si>
  <si>
    <t>Data Cable Total</t>
  </si>
  <si>
    <t>Mains Cable</t>
  </si>
  <si>
    <t>6 5m 4 Way 13A cable</t>
  </si>
  <si>
    <t>12 5m 13A cable</t>
  </si>
  <si>
    <t>Mains Cable Total</t>
  </si>
  <si>
    <t>Sales</t>
  </si>
  <si>
    <t>110 1.5V `AA' Radio Mic battery</t>
  </si>
  <si>
    <t>Sales Total</t>
  </si>
  <si>
    <t>Courier 1 London *Delivery* (Large) Mon - Fri / 9 -5</t>
  </si>
  <si>
    <t>Transport Total</t>
  </si>
  <si>
    <t>Total Incl VAT</t>
  </si>
  <si>
    <t xml:space="preserve">Total excluding Rio3224D Dante </t>
  </si>
  <si>
    <t>Rio3224D Dante</t>
  </si>
  <si>
    <t>Grand Total</t>
  </si>
  <si>
    <t>CS</t>
  </si>
  <si>
    <t>Total on Sound Hire</t>
  </si>
  <si>
    <t>SEDOS (Music Stands &amp; CANS)</t>
  </si>
  <si>
    <t>CS pay SEDOS £100</t>
  </si>
  <si>
    <t>CS pay Geoids balance</t>
  </si>
  <si>
    <t>Approved Income</t>
  </si>
  <si>
    <t>Tickets</t>
  </si>
  <si>
    <t>Fixed</t>
  </si>
  <si>
    <t>Approved Expenditure</t>
  </si>
  <si>
    <t>Rights</t>
  </si>
  <si>
    <t>Profit (Loss)</t>
  </si>
  <si>
    <t>Ex Rehearsal Space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</si>
</sst>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£&quot;* #,##0.00_-;\-&quot;£&quot;* #,##0.00_-;_-&quot;£&quot;* &quot;-&quot;??_-;_-@"/>
    <numFmt numFmtId="165" formatCode="&quot;£&quot;#,##0.00;[Red]&quot;£&quot;#,##0.00"/>
    <numFmt numFmtId="166" formatCode="_-[$£-809]* #,##0.00_-;\-[$£-809]* #,##0.00_-;_-[$£-809]* &quot;-&quot;??_-;_-@"/>
    <numFmt numFmtId="167" formatCode="_-* #,##0_-;\-* #,##0_-;_-* &quot;-&quot;??_-;_-@"/>
    <numFmt numFmtId="168" formatCode="&quot;£&quot;#,##0.00"/>
    <numFmt numFmtId="169" formatCode="_-* #,##0.00_-;\-* #,##0.00_-;_-* &quot;-&quot;??_-;_-@"/>
    <numFmt numFmtId="170" formatCode="_-* #,##0.0_-;\-* #,##0.0_-;_-* &quot;-&quot;??_-;_-@"/>
  </numFmts>
  <fonts count="37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</font>
    <font>
      <sz val="11"/>
      <color rgb="FF1F497D"/>
      <name val="Calibri"/>
      <family val="2"/>
    </font>
    <font>
      <b/>
      <sz val="11"/>
      <color theme="4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b/>
      <i/>
      <sz val="11"/>
      <color theme="1"/>
      <name val="Calibri"/>
      <family val="2"/>
    </font>
    <font>
      <i/>
      <sz val="11"/>
      <color theme="9"/>
      <name val="Calibri"/>
      <family val="2"/>
    </font>
    <font>
      <b/>
      <sz val="12"/>
      <color theme="0"/>
      <name val="Calibri"/>
      <family val="2"/>
    </font>
    <font>
      <sz val="12"/>
      <color theme="9"/>
      <name val="Calibri"/>
      <family val="2"/>
    </font>
    <font>
      <sz val="12"/>
      <color theme="1"/>
      <name val="Calibri"/>
      <family val="2"/>
    </font>
    <font>
      <sz val="11"/>
      <color theme="9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rgb="FF006100"/>
      <name val="Calibri"/>
      <family val="2"/>
    </font>
    <font>
      <sz val="11"/>
      <color rgb="FF9C5700"/>
      <name val="Calibri"/>
      <family val="2"/>
    </font>
    <font>
      <b/>
      <sz val="11"/>
      <color rgb="FF1F497D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rgb="FF1F497D"/>
      <name val="Arial"/>
      <family val="2"/>
    </font>
    <font>
      <sz val="12"/>
      <color rgb="FF000000"/>
      <name val="Calibri"/>
      <family val="2"/>
    </font>
    <font>
      <i/>
      <sz val="12"/>
      <color rgb="FF000000"/>
      <name val="Calibri"/>
      <family val="2"/>
    </font>
    <font>
      <b/>
      <sz val="14"/>
      <color theme="1"/>
      <name val="Arial"/>
      <family val="2"/>
    </font>
    <font>
      <b/>
      <sz val="10"/>
      <color rgb="FF7F7F7F"/>
      <name val="Arial"/>
      <family val="2"/>
    </font>
    <font>
      <sz val="10"/>
      <color rgb="FF7F7F7F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theme="6"/>
        <bgColor theme="6"/>
      </patternFill>
    </fill>
    <fill>
      <patternFill patternType="solid">
        <fgColor rgb="FFE5DFEC"/>
        <bgColor rgb="FFE5DFEC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175">
    <xf numFmtId="0" fontId="0" fillId="0" borderId="0" xfId="0"/>
    <xf numFmtId="0" fontId="2" fillId="2" borderId="1" xfId="0" applyFont="1" applyFill="1" applyBorder="1"/>
    <xf numFmtId="164" fontId="4" fillId="2" borderId="3" xfId="0" applyNumberFormat="1" applyFont="1" applyFill="1" applyBorder="1" applyAlignment="1">
      <alignment horizontal="center" vertical="top"/>
    </xf>
    <xf numFmtId="164" fontId="5" fillId="3" borderId="3" xfId="0" applyNumberFormat="1" applyFont="1" applyFill="1" applyBorder="1" applyAlignment="1">
      <alignment horizontal="center" vertical="top"/>
    </xf>
    <xf numFmtId="164" fontId="6" fillId="4" borderId="3" xfId="0" applyNumberFormat="1" applyFont="1" applyFill="1" applyBorder="1" applyAlignment="1">
      <alignment horizontal="left" vertical="top"/>
    </xf>
    <xf numFmtId="164" fontId="5" fillId="0" borderId="3" xfId="0" applyNumberFormat="1" applyFont="1" applyBorder="1" applyAlignment="1">
      <alignment horizontal="center" vertical="top"/>
    </xf>
    <xf numFmtId="0" fontId="1" fillId="0" borderId="0" xfId="0" applyFont="1"/>
    <xf numFmtId="164" fontId="7" fillId="3" borderId="3" xfId="0" applyNumberFormat="1" applyFont="1" applyFill="1" applyBorder="1" applyAlignment="1">
      <alignment horizontal="center" vertical="top"/>
    </xf>
    <xf numFmtId="164" fontId="7" fillId="5" borderId="3" xfId="0" applyNumberFormat="1" applyFont="1" applyFill="1" applyBorder="1" applyAlignment="1">
      <alignment horizontal="center" vertical="top"/>
    </xf>
    <xf numFmtId="0" fontId="8" fillId="0" borderId="0" xfId="0" applyFont="1"/>
    <xf numFmtId="164" fontId="7" fillId="6" borderId="1" xfId="0" applyNumberFormat="1" applyFont="1" applyFill="1" applyBorder="1" applyAlignment="1">
      <alignment horizontal="right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7" fillId="8" borderId="12" xfId="0" applyFont="1" applyFill="1" applyBorder="1" applyAlignment="1">
      <alignment horizontal="center" vertical="top"/>
    </xf>
    <xf numFmtId="164" fontId="7" fillId="8" borderId="13" xfId="0" applyNumberFormat="1" applyFont="1" applyFill="1" applyBorder="1" applyAlignment="1">
      <alignment horizontal="left" vertical="top" wrapText="1"/>
    </xf>
    <xf numFmtId="0" fontId="7" fillId="8" borderId="3" xfId="0" applyFont="1" applyFill="1" applyBorder="1" applyAlignment="1">
      <alignment horizontal="center" vertical="top"/>
    </xf>
    <xf numFmtId="0" fontId="7" fillId="8" borderId="3" xfId="0" applyFont="1" applyFill="1" applyBorder="1" applyAlignment="1">
      <alignment horizontal="center" vertical="top" wrapText="1"/>
    </xf>
    <xf numFmtId="164" fontId="7" fillId="8" borderId="15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horizontal="center" vertical="top" wrapText="1"/>
    </xf>
    <xf numFmtId="164" fontId="4" fillId="2" borderId="17" xfId="0" applyNumberFormat="1" applyFont="1" applyFill="1" applyBorder="1" applyAlignment="1">
      <alignment horizontal="center" vertical="top"/>
    </xf>
    <xf numFmtId="164" fontId="16" fillId="8" borderId="17" xfId="0" applyNumberFormat="1" applyFont="1" applyFill="1" applyBorder="1" applyAlignment="1">
      <alignment horizontal="left" vertical="top" wrapText="1"/>
    </xf>
    <xf numFmtId="0" fontId="7" fillId="8" borderId="18" xfId="0" applyFont="1" applyFill="1" applyBorder="1" applyAlignment="1">
      <alignment horizontal="center" vertical="top" wrapText="1"/>
    </xf>
    <xf numFmtId="164" fontId="7" fillId="3" borderId="12" xfId="0" applyNumberFormat="1" applyFont="1" applyFill="1" applyBorder="1" applyAlignment="1">
      <alignment horizontal="center" vertical="top" wrapText="1"/>
    </xf>
    <xf numFmtId="164" fontId="7" fillId="8" borderId="19" xfId="0" applyNumberFormat="1" applyFont="1" applyFill="1" applyBorder="1" applyAlignment="1">
      <alignment horizontal="left" vertical="top" wrapText="1"/>
    </xf>
    <xf numFmtId="0" fontId="7" fillId="8" borderId="20" xfId="0" applyFont="1" applyFill="1" applyBorder="1" applyAlignment="1">
      <alignment horizontal="center" vertical="top" wrapText="1"/>
    </xf>
    <xf numFmtId="164" fontId="7" fillId="3" borderId="3" xfId="0" applyNumberFormat="1" applyFont="1" applyFill="1" applyBorder="1" applyAlignment="1">
      <alignment horizontal="center" vertical="top" wrapText="1"/>
    </xf>
    <xf numFmtId="16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16" fillId="8" borderId="20" xfId="0" applyFont="1" applyFill="1" applyBorder="1" applyAlignment="1">
      <alignment horizontal="center" vertical="top" wrapText="1"/>
    </xf>
    <xf numFmtId="164" fontId="16" fillId="8" borderId="3" xfId="0" applyNumberFormat="1" applyFont="1" applyFill="1" applyBorder="1" applyAlignment="1">
      <alignment horizontal="left" vertical="top" wrapText="1"/>
    </xf>
    <xf numFmtId="164" fontId="7" fillId="8" borderId="3" xfId="0" applyNumberFormat="1" applyFont="1" applyFill="1" applyBorder="1" applyAlignment="1">
      <alignment horizontal="center" vertical="top"/>
    </xf>
    <xf numFmtId="164" fontId="17" fillId="8" borderId="3" xfId="0" applyNumberFormat="1" applyFont="1" applyFill="1" applyBorder="1" applyAlignment="1">
      <alignment horizontal="right" vertical="top" wrapText="1"/>
    </xf>
    <xf numFmtId="0" fontId="16" fillId="8" borderId="25" xfId="0" applyFont="1" applyFill="1" applyBorder="1" applyAlignment="1">
      <alignment horizontal="center" vertical="top" wrapText="1"/>
    </xf>
    <xf numFmtId="164" fontId="7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8" fillId="2" borderId="17" xfId="0" applyNumberFormat="1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 vertical="center" wrapText="1"/>
    </xf>
    <xf numFmtId="165" fontId="7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2" borderId="1" xfId="0" applyFont="1" applyFill="1" applyBorder="1"/>
    <xf numFmtId="166" fontId="1" fillId="0" borderId="0" xfId="0" applyNumberFormat="1" applyFont="1"/>
    <xf numFmtId="0" fontId="1" fillId="9" borderId="1" xfId="0" applyFont="1" applyFill="1" applyBorder="1"/>
    <xf numFmtId="0" fontId="20" fillId="0" borderId="0" xfId="0" applyFont="1"/>
    <xf numFmtId="164" fontId="7" fillId="0" borderId="0" xfId="0" applyNumberFormat="1" applyFont="1"/>
    <xf numFmtId="0" fontId="21" fillId="0" borderId="0" xfId="0" applyFont="1"/>
    <xf numFmtId="164" fontId="1" fillId="0" borderId="0" xfId="0" applyNumberFormat="1" applyFont="1"/>
    <xf numFmtId="0" fontId="22" fillId="0" borderId="0" xfId="0" applyFont="1"/>
    <xf numFmtId="0" fontId="22" fillId="0" borderId="26" xfId="0" applyFont="1" applyBorder="1"/>
    <xf numFmtId="0" fontId="23" fillId="0" borderId="0" xfId="0" applyFont="1"/>
    <xf numFmtId="9" fontId="25" fillId="11" borderId="1" xfId="0" applyNumberFormat="1" applyFont="1" applyFill="1" applyBorder="1"/>
    <xf numFmtId="0" fontId="22" fillId="0" borderId="3" xfId="0" applyFont="1" applyBorder="1"/>
    <xf numFmtId="167" fontId="5" fillId="3" borderId="3" xfId="0" applyNumberFormat="1" applyFont="1" applyFill="1" applyBorder="1" applyAlignment="1">
      <alignment horizontal="center" vertical="top"/>
    </xf>
    <xf numFmtId="166" fontId="22" fillId="0" borderId="3" xfId="0" applyNumberFormat="1" applyFont="1" applyBorder="1"/>
    <xf numFmtId="164" fontId="5" fillId="3" borderId="15" xfId="0" applyNumberFormat="1" applyFont="1" applyFill="1" applyBorder="1" applyAlignment="1">
      <alignment horizontal="center" vertical="top"/>
    </xf>
    <xf numFmtId="164" fontId="26" fillId="3" borderId="27" xfId="0" applyNumberFormat="1" applyFont="1" applyFill="1" applyBorder="1" applyAlignment="1">
      <alignment horizontal="center" vertical="top"/>
    </xf>
    <xf numFmtId="164" fontId="5" fillId="3" borderId="20" xfId="0" applyNumberFormat="1" applyFont="1" applyFill="1" applyBorder="1" applyAlignment="1">
      <alignment horizontal="center" vertical="top"/>
    </xf>
    <xf numFmtId="0" fontId="22" fillId="8" borderId="3" xfId="0" applyFont="1" applyFill="1" applyBorder="1"/>
    <xf numFmtId="0" fontId="27" fillId="0" borderId="28" xfId="0" applyFont="1" applyBorder="1"/>
    <xf numFmtId="9" fontId="28" fillId="5" borderId="1" xfId="0" applyNumberFormat="1" applyFont="1" applyFill="1" applyBorder="1"/>
    <xf numFmtId="0" fontId="27" fillId="0" borderId="29" xfId="0" applyFont="1" applyBorder="1"/>
    <xf numFmtId="166" fontId="22" fillId="0" borderId="0" xfId="0" applyNumberFormat="1" applyFont="1"/>
    <xf numFmtId="166" fontId="22" fillId="5" borderId="30" xfId="0" applyNumberFormat="1" applyFont="1" applyFill="1" applyBorder="1"/>
    <xf numFmtId="167" fontId="1" fillId="5" borderId="30" xfId="0" applyNumberFormat="1" applyFont="1" applyFill="1" applyBorder="1"/>
    <xf numFmtId="166" fontId="1" fillId="5" borderId="30" xfId="0" applyNumberFormat="1" applyFont="1" applyFill="1" applyBorder="1"/>
    <xf numFmtId="166" fontId="29" fillId="3" borderId="30" xfId="0" applyNumberFormat="1" applyFont="1" applyFill="1" applyBorder="1"/>
    <xf numFmtId="167" fontId="5" fillId="3" borderId="15" xfId="0" applyNumberFormat="1" applyFont="1" applyFill="1" applyBorder="1" applyAlignment="1">
      <alignment horizontal="center" vertical="top"/>
    </xf>
    <xf numFmtId="166" fontId="5" fillId="3" borderId="3" xfId="0" applyNumberFormat="1" applyFont="1" applyFill="1" applyBorder="1" applyAlignment="1">
      <alignment horizontal="center" vertical="top"/>
    </xf>
    <xf numFmtId="0" fontId="30" fillId="0" borderId="0" xfId="0" applyFont="1"/>
    <xf numFmtId="0" fontId="31" fillId="0" borderId="0" xfId="0" applyFont="1"/>
    <xf numFmtId="0" fontId="8" fillId="12" borderId="1" xfId="0" applyFont="1" applyFill="1" applyBorder="1"/>
    <xf numFmtId="166" fontId="19" fillId="2" borderId="1" xfId="0" applyNumberFormat="1" applyFont="1" applyFill="1" applyBorder="1"/>
    <xf numFmtId="0" fontId="7" fillId="12" borderId="1" xfId="0" applyFont="1" applyFill="1" applyBorder="1" applyAlignment="1">
      <alignment wrapText="1"/>
    </xf>
    <xf numFmtId="164" fontId="7" fillId="12" borderId="1" xfId="0" applyNumberFormat="1" applyFont="1" applyFill="1" applyBorder="1"/>
    <xf numFmtId="166" fontId="1" fillId="5" borderId="1" xfId="0" applyNumberFormat="1" applyFont="1" applyFill="1" applyBorder="1"/>
    <xf numFmtId="168" fontId="1" fillId="0" borderId="0" xfId="0" applyNumberFormat="1" applyFont="1"/>
    <xf numFmtId="0" fontId="19" fillId="8" borderId="1" xfId="0" applyFont="1" applyFill="1" applyBorder="1"/>
    <xf numFmtId="0" fontId="2" fillId="8" borderId="1" xfId="0" applyFont="1" applyFill="1" applyBorder="1"/>
    <xf numFmtId="0" fontId="1" fillId="8" borderId="1" xfId="0" applyFont="1" applyFill="1" applyBorder="1"/>
    <xf numFmtId="0" fontId="8" fillId="8" borderId="1" xfId="0" applyFont="1" applyFill="1" applyBorder="1"/>
    <xf numFmtId="166" fontId="2" fillId="2" borderId="1" xfId="0" applyNumberFormat="1" applyFont="1" applyFill="1" applyBorder="1"/>
    <xf numFmtId="0" fontId="7" fillId="0" borderId="0" xfId="0" applyFont="1"/>
    <xf numFmtId="9" fontId="7" fillId="0" borderId="0" xfId="0" applyNumberFormat="1" applyFont="1"/>
    <xf numFmtId="166" fontId="7" fillId="0" borderId="0" xfId="0" applyNumberFormat="1" applyFont="1"/>
    <xf numFmtId="0" fontId="16" fillId="0" borderId="2" xfId="0" applyFont="1" applyBorder="1"/>
    <xf numFmtId="164" fontId="16" fillId="0" borderId="2" xfId="0" applyNumberFormat="1" applyFont="1" applyBorder="1"/>
    <xf numFmtId="0" fontId="7" fillId="0" borderId="2" xfId="0" applyFont="1" applyBorder="1"/>
    <xf numFmtId="0" fontId="1" fillId="13" borderId="31" xfId="0" applyFont="1" applyFill="1" applyBorder="1" applyAlignment="1">
      <alignment wrapText="1"/>
    </xf>
    <xf numFmtId="164" fontId="1" fillId="0" borderId="0" xfId="0" applyNumberFormat="1" applyFont="1" applyAlignment="1">
      <alignment wrapText="1"/>
    </xf>
    <xf numFmtId="14" fontId="7" fillId="0" borderId="0" xfId="0" applyNumberFormat="1" applyFont="1"/>
    <xf numFmtId="9" fontId="1" fillId="5" borderId="1" xfId="0" applyNumberFormat="1" applyFont="1" applyFill="1" applyBorder="1"/>
    <xf numFmtId="9" fontId="1" fillId="14" borderId="1" xfId="0" applyNumberFormat="1" applyFont="1" applyFill="1" applyBorder="1"/>
    <xf numFmtId="9" fontId="1" fillId="13" borderId="1" xfId="0" applyNumberFormat="1" applyFont="1" applyFill="1" applyBorder="1"/>
    <xf numFmtId="166" fontId="1" fillId="14" borderId="1" xfId="0" applyNumberFormat="1" applyFont="1" applyFill="1" applyBorder="1"/>
    <xf numFmtId="166" fontId="1" fillId="13" borderId="1" xfId="0" applyNumberFormat="1" applyFont="1" applyFill="1" applyBorder="1"/>
    <xf numFmtId="0" fontId="32" fillId="0" borderId="0" xfId="0" applyFont="1"/>
    <xf numFmtId="0" fontId="1" fillId="0" borderId="32" xfId="0" applyFont="1" applyBorder="1"/>
    <xf numFmtId="164" fontId="8" fillId="0" borderId="32" xfId="0" applyNumberFormat="1" applyFont="1" applyBorder="1"/>
    <xf numFmtId="0" fontId="33" fillId="0" borderId="0" xfId="0" applyFont="1"/>
    <xf numFmtId="0" fontId="34" fillId="0" borderId="0" xfId="0" applyFont="1"/>
    <xf numFmtId="169" fontId="1" fillId="0" borderId="0" xfId="0" applyNumberFormat="1" applyFont="1"/>
    <xf numFmtId="166" fontId="8" fillId="0" borderId="32" xfId="0" applyNumberFormat="1" applyFont="1" applyBorder="1"/>
    <xf numFmtId="164" fontId="1" fillId="0" borderId="32" xfId="0" applyNumberFormat="1" applyFont="1" applyBorder="1"/>
    <xf numFmtId="170" fontId="1" fillId="0" borderId="0" xfId="0" applyNumberFormat="1" applyFont="1"/>
    <xf numFmtId="11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/>
    </xf>
    <xf numFmtId="170" fontId="7" fillId="0" borderId="0" xfId="0" applyNumberFormat="1" applyFont="1"/>
    <xf numFmtId="166" fontId="1" fillId="0" borderId="0" xfId="0" applyNumberFormat="1" applyFont="1" applyAlignment="1">
      <alignment vertical="center"/>
    </xf>
    <xf numFmtId="169" fontId="1" fillId="0" borderId="0" xfId="0" applyNumberFormat="1" applyFont="1" applyAlignment="1">
      <alignment vertical="center"/>
    </xf>
    <xf numFmtId="0" fontId="7" fillId="13" borderId="1" xfId="0" applyFont="1" applyFill="1" applyBorder="1"/>
    <xf numFmtId="169" fontId="7" fillId="0" borderId="0" xfId="0" applyNumberFormat="1" applyFont="1"/>
    <xf numFmtId="0" fontId="7" fillId="5" borderId="1" xfId="0" applyFont="1" applyFill="1" applyBorder="1"/>
    <xf numFmtId="0" fontId="7" fillId="0" borderId="4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23" xfId="0" applyFont="1" applyBorder="1"/>
    <xf numFmtId="0" fontId="7" fillId="8" borderId="1" xfId="0" applyFont="1" applyFill="1" applyBorder="1"/>
    <xf numFmtId="11" fontId="7" fillId="8" borderId="1" xfId="0" applyNumberFormat="1" applyFont="1" applyFill="1" applyBorder="1" applyAlignment="1">
      <alignment vertical="center" wrapText="1"/>
    </xf>
    <xf numFmtId="166" fontId="35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0" fontId="7" fillId="9" borderId="1" xfId="0" applyFont="1" applyFill="1" applyBorder="1"/>
    <xf numFmtId="166" fontId="1" fillId="5" borderId="1" xfId="0" applyNumberFormat="1" applyFont="1" applyFill="1" applyBorder="1" applyAlignment="1">
      <alignment vertical="center"/>
    </xf>
    <xf numFmtId="166" fontId="1" fillId="15" borderId="1" xfId="0" applyNumberFormat="1" applyFont="1" applyFill="1" applyBorder="1" applyAlignment="1">
      <alignment vertical="center"/>
    </xf>
    <xf numFmtId="0" fontId="7" fillId="15" borderId="1" xfId="0" applyFont="1" applyFill="1" applyBorder="1"/>
    <xf numFmtId="166" fontId="25" fillId="11" borderId="1" xfId="0" applyNumberFormat="1" applyFont="1" applyFill="1" applyBorder="1"/>
    <xf numFmtId="0" fontId="25" fillId="11" borderId="1" xfId="0" applyFont="1" applyFill="1" applyBorder="1"/>
    <xf numFmtId="166" fontId="1" fillId="4" borderId="1" xfId="0" applyNumberFormat="1" applyFont="1" applyFill="1" applyBorder="1" applyAlignment="1">
      <alignment vertical="center"/>
    </xf>
    <xf numFmtId="166" fontId="1" fillId="16" borderId="1" xfId="0" applyNumberFormat="1" applyFont="1" applyFill="1" applyBorder="1" applyAlignment="1">
      <alignment vertical="center"/>
    </xf>
    <xf numFmtId="0" fontId="7" fillId="16" borderId="1" xfId="0" applyFont="1" applyFill="1" applyBorder="1"/>
    <xf numFmtId="0" fontId="36" fillId="17" borderId="1" xfId="0" applyFont="1" applyFill="1" applyBorder="1"/>
    <xf numFmtId="14" fontId="36" fillId="17" borderId="1" xfId="0" applyNumberFormat="1" applyFont="1" applyFill="1" applyBorder="1"/>
    <xf numFmtId="0" fontId="16" fillId="0" borderId="0" xfId="0" applyFont="1"/>
    <xf numFmtId="166" fontId="7" fillId="5" borderId="1" xfId="0" applyNumberFormat="1" applyFont="1" applyFill="1" applyBorder="1"/>
    <xf numFmtId="166" fontId="16" fillId="0" borderId="0" xfId="0" applyNumberFormat="1" applyFont="1"/>
    <xf numFmtId="16" fontId="7" fillId="0" borderId="0" xfId="0" applyNumberFormat="1" applyFont="1"/>
    <xf numFmtId="0" fontId="7" fillId="0" borderId="0" xfId="0" applyFont="1" applyAlignment="1">
      <alignment horizontal="right"/>
    </xf>
    <xf numFmtId="9" fontId="1" fillId="0" borderId="0" xfId="0" applyNumberFormat="1" applyFont="1"/>
    <xf numFmtId="0" fontId="1" fillId="0" borderId="0" xfId="0" applyFont="1" applyAlignment="1">
      <alignment horizontal="right"/>
    </xf>
    <xf numFmtId="0" fontId="0" fillId="0" borderId="0" xfId="0"/>
    <xf numFmtId="0" fontId="1" fillId="0" borderId="0" xfId="0" applyFont="1" applyAlignment="1">
      <alignment horizontal="left" wrapText="1"/>
    </xf>
    <xf numFmtId="0" fontId="15" fillId="8" borderId="11" xfId="0" applyFont="1" applyFill="1" applyBorder="1" applyAlignment="1">
      <alignment horizontal="center" vertical="center" textRotation="90" wrapText="1"/>
    </xf>
    <xf numFmtId="14" fontId="10" fillId="0" borderId="4" xfId="0" applyNumberFormat="1" applyFont="1" applyBorder="1" applyAlignment="1">
      <alignment horizontal="left" vertical="top" wrapText="1"/>
    </xf>
    <xf numFmtId="0" fontId="11" fillId="7" borderId="8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 wrapText="1"/>
    </xf>
    <xf numFmtId="164" fontId="11" fillId="7" borderId="10" xfId="0" applyNumberFormat="1" applyFont="1" applyFill="1" applyBorder="1" applyAlignment="1">
      <alignment horizontal="center" vertical="center" wrapText="1"/>
    </xf>
    <xf numFmtId="164" fontId="11" fillId="7" borderId="10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0" fillId="0" borderId="0" xfId="0" applyAlignment="1"/>
    <xf numFmtId="0" fontId="3" fillId="0" borderId="2" xfId="0" applyFont="1" applyBorder="1" applyAlignment="1"/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6" xfId="0" applyFont="1" applyBorder="1" applyAlignment="1"/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22" xfId="0" applyFont="1" applyBorder="1" applyAlignment="1"/>
    <xf numFmtId="0" fontId="3" fillId="0" borderId="14" xfId="0" applyFont="1" applyBorder="1" applyAlignment="1"/>
    <xf numFmtId="0" fontId="3" fillId="0" borderId="16" xfId="0" applyFont="1" applyBorder="1" applyAlignment="1"/>
    <xf numFmtId="0" fontId="3" fillId="0" borderId="21" xfId="0" applyFont="1" applyBorder="1" applyAlignment="1"/>
    <xf numFmtId="0" fontId="3" fillId="0" borderId="23" xfId="0" applyFont="1" applyBorder="1" applyAlignment="1"/>
    <xf numFmtId="0" fontId="16" fillId="8" borderId="24" xfId="0" applyFont="1" applyFill="1" applyBorder="1" applyAlignment="1">
      <alignment horizontal="center" vertical="top" wrapText="1"/>
    </xf>
    <xf numFmtId="0" fontId="3" fillId="0" borderId="24" xfId="0" applyFont="1" applyBorder="1" applyAlignment="1"/>
    <xf numFmtId="9" fontId="24" fillId="10" borderId="28" xfId="0" applyNumberFormat="1" applyFont="1" applyFill="1" applyBorder="1"/>
    <xf numFmtId="0" fontId="7" fillId="0" borderId="10" xfId="0" applyFont="1" applyBorder="1"/>
  </cellXfs>
  <cellStyles count="1">
    <cellStyle name="Normal" xfId="0" builtinId="0"/>
  </cellStyles>
  <dxfs count="15">
    <dxf>
      <font>
        <color theme="6"/>
      </font>
      <fill>
        <patternFill patternType="none"/>
      </fill>
    </dxf>
    <dxf>
      <fill>
        <patternFill patternType="solid">
          <fgColor rgb="FFF2DBDB"/>
          <bgColor rgb="FFF2DBDB"/>
        </patternFill>
      </fill>
    </dxf>
    <dxf>
      <font>
        <color theme="0"/>
      </font>
      <fill>
        <patternFill patternType="solid">
          <fgColor theme="6"/>
          <bgColor theme="6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190500</xdr:colOff>
      <xdr:row>0</xdr:row>
      <xdr:rowOff>104775</xdr:rowOff>
    </xdr:from>
    <xdr:ext cx="4162425" cy="4572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273360" y="3561607"/>
          <a:ext cx="4145280" cy="436786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This is an example of an orange text box which has instructions that you can delete once you are up and running</a:t>
          </a:r>
          <a:endParaRPr sz="1100"/>
        </a:p>
      </xdr:txBody>
    </xdr:sp>
    <xdr:clientData fLocksWithSheet="0"/>
  </xdr:oneCellAnchor>
  <xdr:oneCellAnchor>
    <xdr:from>
      <xdr:col>0</xdr:col>
      <xdr:colOff>323850</xdr:colOff>
      <xdr:row>0</xdr:row>
      <xdr:rowOff>57150</xdr:rowOff>
    </xdr:from>
    <xdr:ext cx="4019550" cy="7239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Expense you will need for your show. 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438150</xdr:colOff>
      <xdr:row>3</xdr:row>
      <xdr:rowOff>0</xdr:rowOff>
    </xdr:from>
    <xdr:ext cx="4953000" cy="19621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2874263" y="2803688"/>
          <a:ext cx="4943475" cy="1952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428625</xdr:colOff>
      <xdr:row>4</xdr:row>
      <xdr:rowOff>142875</xdr:rowOff>
    </xdr:from>
    <xdr:ext cx="5429250" cy="25527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2631375" y="2508413"/>
          <a:ext cx="5429250" cy="2543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285750</xdr:colOff>
      <xdr:row>7</xdr:row>
      <xdr:rowOff>47625</xdr:rowOff>
    </xdr:from>
    <xdr:ext cx="4133850" cy="395287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3279075" y="1803563"/>
          <a:ext cx="4133850" cy="39528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10</xdr:row>
      <xdr:rowOff>9525</xdr:rowOff>
    </xdr:from>
    <xdr:ext cx="5467350" cy="1314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2617088" y="3122775"/>
          <a:ext cx="5457825" cy="13144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23</xdr:row>
      <xdr:rowOff>9525</xdr:rowOff>
    </xdr:from>
    <xdr:ext cx="11468100" cy="1352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0" y="3103725"/>
          <a:ext cx="10692000" cy="13525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2</xdr:row>
      <xdr:rowOff>123825</xdr:rowOff>
    </xdr:from>
    <xdr:ext cx="4905375" cy="12954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893313" y="3132300"/>
          <a:ext cx="4905375" cy="1295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180975</xdr:colOff>
      <xdr:row>1</xdr:row>
      <xdr:rowOff>361950</xdr:rowOff>
    </xdr:from>
    <xdr:ext cx="8696325" cy="62007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295275</xdr:colOff>
      <xdr:row>2</xdr:row>
      <xdr:rowOff>133350</xdr:rowOff>
    </xdr:from>
    <xdr:ext cx="8696325" cy="6410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57150</xdr:rowOff>
    </xdr:from>
    <xdr:ext cx="21050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76200</xdr:rowOff>
    </xdr:from>
    <xdr:ext cx="3038475" cy="990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835970" y="3295509"/>
          <a:ext cx="3020060" cy="968983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The following tabs are for working out how much Income you will generate from your show. 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76200</xdr:rowOff>
    </xdr:from>
    <xdr:ext cx="14916150" cy="6762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452026"/>
          <a:ext cx="10692000" cy="655949"/>
        </a:xfrm>
        <a:prstGeom prst="rect">
          <a:avLst/>
        </a:prstGeom>
        <a:solidFill>
          <a:schemeClr val="accent6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Instructions: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We have filled this out for a Bridewell Show, and would like you to budget at 70% sales of available tickets. If you are pitching a normal Bridewell show, you can leave this as it is! If it's a very well known title you can use 75%.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i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You only need to change this if you know what the rights are and they are different from 15% + VAT</a:t>
          </a:r>
          <a:endParaRPr sz="1400"/>
        </a:p>
      </xdr:txBody>
    </xdr:sp>
    <xdr:clientData fLocksWithSheet="0"/>
  </xdr:oneCellAnchor>
  <xdr:oneCellAnchor>
    <xdr:from>
      <xdr:col>15</xdr:col>
      <xdr:colOff>714375</xdr:colOff>
      <xdr:row>20</xdr:row>
      <xdr:rowOff>57150</xdr:rowOff>
    </xdr:from>
    <xdr:ext cx="5486400" cy="24384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607563" y="2560800"/>
          <a:ext cx="5476875" cy="24384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304800</xdr:colOff>
      <xdr:row>4</xdr:row>
      <xdr:rowOff>19050</xdr:rowOff>
    </xdr:from>
    <xdr:ext cx="5381625" cy="23241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655188" y="2617950"/>
          <a:ext cx="5381625" cy="2324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171450</xdr:colOff>
      <xdr:row>2</xdr:row>
      <xdr:rowOff>123825</xdr:rowOff>
    </xdr:from>
    <xdr:ext cx="4905375" cy="23526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2893313" y="2608425"/>
          <a:ext cx="4905375" cy="23431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Your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Users/alexis.rose/Dropbox/Centre%20Stage%20Stuff/FAME/FAME%20BUDGET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Budget"/>
      <sheetName val="Payment Tracking"/>
      <sheetName val="Income log"/>
      <sheetName val="Expenditure log"/>
      <sheetName val="MTI"/>
      <sheetName val="Props"/>
      <sheetName val="Participation fees"/>
      <sheetName val="Programme Ads"/>
      <sheetName val="Ticket Income_Budget"/>
      <sheetName val="Income Budget Info"/>
      <sheetName val="Rehearsal Space_Budget"/>
      <sheetName val="Rehearsal Space_Actuals"/>
      <sheetName val="Sound"/>
      <sheetName val="Alexis personal expense Log"/>
      <sheetName val="Scenario"/>
      <sheetName val="Expense Lo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1000"/>
  <sheetViews>
    <sheetView showGridLines="0" workbookViewId="0">
      <selection activeCell="G52" sqref="G52"/>
    </sheetView>
  </sheetViews>
  <sheetFormatPr defaultColWidth="12.7109375" defaultRowHeight="15" customHeight="1"/>
  <cols>
    <col min="1" max="1" width="6.140625" customWidth="1"/>
    <col min="2" max="2" width="2.140625" customWidth="1"/>
    <col min="3" max="26" width="8.85546875" customWidth="1"/>
  </cols>
  <sheetData>
    <row r="1" spans="2:18" ht="12.75" customHeight="1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</row>
    <row r="2" spans="2:18" ht="12.75" customHeight="1"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</row>
    <row r="3" spans="2:18" ht="12.75" customHeight="1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</row>
    <row r="4" spans="2:18" ht="12.75" customHeight="1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</row>
    <row r="5" spans="2:18" ht="24" customHeight="1"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1" t="s">
        <v>0</v>
      </c>
      <c r="P5" s="159"/>
      <c r="Q5" s="159"/>
      <c r="R5" s="159"/>
    </row>
    <row r="6" spans="2:18" ht="6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50"/>
      <c r="O6" s="159"/>
      <c r="P6" s="159"/>
      <c r="Q6" s="159"/>
      <c r="R6" s="159"/>
    </row>
    <row r="7" spans="2:18" ht="12.75" customHeight="1">
      <c r="B7" s="1"/>
      <c r="C7" s="1" t="s">
        <v>1</v>
      </c>
      <c r="D7" s="1"/>
      <c r="E7" s="1"/>
      <c r="F7" s="1"/>
      <c r="G7" s="1"/>
      <c r="H7" s="1"/>
      <c r="I7" s="1"/>
      <c r="J7" s="1"/>
      <c r="K7" s="1"/>
      <c r="L7" s="1"/>
      <c r="M7" s="1"/>
      <c r="N7" s="150"/>
      <c r="O7" s="160"/>
      <c r="P7" s="160"/>
      <c r="Q7" s="160"/>
      <c r="R7" s="160"/>
    </row>
    <row r="8" spans="2:18" ht="12.75" customHeight="1">
      <c r="B8" s="1"/>
      <c r="C8" s="1" t="s">
        <v>2</v>
      </c>
      <c r="D8" s="1"/>
      <c r="E8" s="1"/>
      <c r="F8" s="1"/>
      <c r="G8" s="1"/>
      <c r="H8" s="1"/>
      <c r="I8" s="1"/>
      <c r="J8" s="1"/>
      <c r="K8" s="1"/>
      <c r="L8" s="1"/>
      <c r="M8" s="1"/>
      <c r="N8" s="150"/>
      <c r="O8" s="2">
        <f>1+1</f>
        <v>2</v>
      </c>
      <c r="P8" s="3">
        <f>1*1</f>
        <v>1</v>
      </c>
      <c r="Q8" s="4">
        <f>1*4</f>
        <v>4</v>
      </c>
      <c r="R8" s="5">
        <f>4</f>
        <v>4</v>
      </c>
    </row>
    <row r="9" spans="2:18" ht="12.75" customHeight="1">
      <c r="B9" s="1"/>
      <c r="C9" s="1" t="s">
        <v>3</v>
      </c>
      <c r="D9" s="1"/>
      <c r="E9" s="1"/>
      <c r="F9" s="1"/>
      <c r="G9" s="1"/>
      <c r="H9" s="1"/>
      <c r="I9" s="1"/>
      <c r="J9" s="1"/>
      <c r="K9" s="1"/>
      <c r="L9" s="1"/>
      <c r="M9" s="1"/>
      <c r="N9" s="150"/>
      <c r="O9" s="150"/>
      <c r="P9" s="150"/>
      <c r="Q9" s="150"/>
      <c r="R9" s="150"/>
    </row>
    <row r="10" spans="2:18" ht="12.75" customHeight="1">
      <c r="B10" s="1"/>
      <c r="C10" s="1" t="s">
        <v>4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50"/>
      <c r="O10" s="6" t="s">
        <v>5</v>
      </c>
      <c r="P10" s="150"/>
      <c r="Q10" s="150"/>
      <c r="R10" s="150"/>
    </row>
    <row r="11" spans="2:18" ht="12.75" customHeigh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50"/>
      <c r="O11" s="7">
        <v>3</v>
      </c>
      <c r="P11" s="8">
        <v>200</v>
      </c>
      <c r="Q11" s="150"/>
      <c r="R11" s="150"/>
    </row>
    <row r="12" spans="2:18" ht="12.75" customHeight="1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50"/>
      <c r="O12" s="150"/>
      <c r="P12" s="150"/>
      <c r="Q12" s="150"/>
      <c r="R12" s="150"/>
    </row>
    <row r="13" spans="2:18" ht="5.25" customHeight="1"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</row>
    <row r="14" spans="2:18" ht="12.75" customHeight="1">
      <c r="B14" s="150"/>
      <c r="C14" s="9" t="s">
        <v>6</v>
      </c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</row>
    <row r="15" spans="2:18" ht="12.75" customHeight="1"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</row>
    <row r="16" spans="2:18" ht="12.75" customHeight="1">
      <c r="B16" s="150"/>
      <c r="C16" s="6" t="s">
        <v>7</v>
      </c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</row>
    <row r="17" spans="3:3" ht="12.75" customHeight="1">
      <c r="C17" s="6" t="s">
        <v>8</v>
      </c>
    </row>
    <row r="18" spans="3:3" ht="12.75" customHeight="1">
      <c r="C18" s="6" t="s">
        <v>9</v>
      </c>
    </row>
    <row r="19" spans="3:3" ht="12.75" customHeight="1">
      <c r="C19" s="6" t="s">
        <v>10</v>
      </c>
    </row>
    <row r="20" spans="3:3" ht="12.75" customHeight="1">
      <c r="C20" s="150"/>
    </row>
    <row r="21" spans="3:3" ht="12.75" customHeight="1">
      <c r="C21" s="6" t="s">
        <v>11</v>
      </c>
    </row>
    <row r="22" spans="3:3" ht="12.75" customHeight="1">
      <c r="C22" s="150"/>
    </row>
    <row r="23" spans="3:3" ht="12.75" customHeight="1">
      <c r="C23" s="150"/>
    </row>
    <row r="24" spans="3:3" ht="12.75" customHeight="1">
      <c r="C24" s="150"/>
    </row>
    <row r="25" spans="3:3" ht="12.75" customHeight="1">
      <c r="C25" s="150"/>
    </row>
    <row r="26" spans="3:3" ht="12.75" customHeight="1">
      <c r="C26" s="150"/>
    </row>
    <row r="27" spans="3:3" ht="12.75" customHeight="1">
      <c r="C27" s="150"/>
    </row>
    <row r="28" spans="3:3" ht="12.75" customHeight="1">
      <c r="C28" s="150"/>
    </row>
    <row r="29" spans="3:3" ht="12.75" customHeight="1">
      <c r="C29" s="150"/>
    </row>
    <row r="30" spans="3:3" ht="12.75" customHeight="1">
      <c r="C30" s="150"/>
    </row>
    <row r="31" spans="3:3" ht="12.75" customHeight="1">
      <c r="C31" s="150"/>
    </row>
    <row r="32" spans="3:3" ht="12.75" customHeight="1">
      <c r="C32" s="150"/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O5:R7"/>
  </mergeCells>
  <conditionalFormatting sqref="O8:P8">
    <cfRule type="cellIs" dxfId="14" priority="1" operator="lessThan">
      <formula>0</formula>
    </cfRule>
  </conditionalFormatting>
  <conditionalFormatting sqref="O11:P11">
    <cfRule type="cellIs" dxfId="13" priority="2" operator="lessThan">
      <formula>0</formula>
    </cfRule>
  </conditionalFormatting>
  <conditionalFormatting sqref="R8">
    <cfRule type="cellIs" dxfId="12" priority="3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AF1DD"/>
  </sheetPr>
  <dimension ref="A1:Z1000"/>
  <sheetViews>
    <sheetView showGridLines="0" workbookViewId="0"/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150</v>
      </c>
      <c r="B4" s="73">
        <v>400</v>
      </c>
      <c r="C4" s="6"/>
      <c r="D4" s="6" t="s">
        <v>151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152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 t="s">
        <v>153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 t="s">
        <v>154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 t="s">
        <v>155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 t="s">
        <v>156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AF1DD"/>
  </sheetPr>
  <dimension ref="A1:Z1000"/>
  <sheetViews>
    <sheetView showGridLines="0" workbookViewId="0"/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28</v>
      </c>
      <c r="B4" s="73">
        <v>50</v>
      </c>
      <c r="C4" s="6"/>
      <c r="D4" s="6" t="s">
        <v>157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158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 t="s">
        <v>159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</sheetPr>
  <dimension ref="A1:A1000"/>
  <sheetViews>
    <sheetView workbookViewId="0"/>
  </sheetViews>
  <sheetFormatPr defaultColWidth="12.7109375" defaultRowHeight="15" customHeight="1"/>
  <cols>
    <col min="1" max="26" width="8.8554687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2DBDB"/>
  </sheetPr>
  <dimension ref="A1:Z1000"/>
  <sheetViews>
    <sheetView showGridLines="0" workbookViewId="0">
      <selection activeCell="B5" sqref="B5"/>
    </sheetView>
  </sheetViews>
  <sheetFormatPr defaultColWidth="12.7109375" defaultRowHeight="15" customHeight="1"/>
  <cols>
    <col min="1" max="1" width="31.42578125" customWidth="1"/>
    <col min="2" max="2" width="16.28515625" customWidth="1"/>
    <col min="3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160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161</v>
      </c>
      <c r="B4" s="73">
        <f>3090*1.2</f>
        <v>3708</v>
      </c>
      <c r="C4" s="6"/>
      <c r="D4" s="6" t="s">
        <v>162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9" t="s">
        <v>163</v>
      </c>
      <c r="B8" s="76">
        <f>'1. Ticket Sales'!$H$31</f>
        <v>2199.96</v>
      </c>
      <c r="C8" s="6"/>
      <c r="D8" s="6" t="s">
        <v>164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 t="s">
        <v>165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9" t="s">
        <v>166</v>
      </c>
      <c r="B12" s="73">
        <v>550</v>
      </c>
      <c r="C12" s="6"/>
      <c r="D12" s="77" t="s">
        <v>167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77" t="s">
        <v>168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77" t="s">
        <v>169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77" t="s">
        <v>170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78" t="s">
        <v>171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77" t="s">
        <v>172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77" t="s">
        <v>173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77" t="s">
        <v>174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8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2DBDB"/>
  </sheetPr>
  <dimension ref="A1:Z1000"/>
  <sheetViews>
    <sheetView showGridLines="0" workbookViewId="0">
      <selection activeCell="E15" sqref="E15"/>
    </sheetView>
  </sheetViews>
  <sheetFormatPr defaultColWidth="12.7109375" defaultRowHeight="15" customHeight="1"/>
  <cols>
    <col min="1" max="1" width="40.28515625" customWidth="1"/>
    <col min="2" max="2" width="10.7109375" customWidth="1"/>
    <col min="3" max="3" width="40.42578125" customWidth="1"/>
    <col min="4" max="26" width="8.85546875" customWidth="1"/>
  </cols>
  <sheetData>
    <row r="1" spans="1:26" ht="29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9.25" customHeight="1">
      <c r="A2" s="49" t="s">
        <v>30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</row>
    <row r="4" spans="1:26" ht="13.5" customHeight="1">
      <c r="A4" s="79" t="s">
        <v>34</v>
      </c>
      <c r="B4" s="80">
        <f>SUBTOTAL(9,B7:B156)</f>
        <v>1500</v>
      </c>
      <c r="C4" s="79"/>
      <c r="D4" s="150"/>
      <c r="E4" s="6" t="s">
        <v>175</v>
      </c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</row>
    <row r="5" spans="1:26" ht="13.5" customHeight="1">
      <c r="A5" s="49" t="s">
        <v>176</v>
      </c>
      <c r="B5" s="80"/>
      <c r="C5" s="49"/>
      <c r="D5" s="150"/>
      <c r="E5" s="6" t="s">
        <v>177</v>
      </c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</row>
    <row r="6" spans="1:26" ht="12.75" customHeight="1">
      <c r="A6" s="81" t="s">
        <v>178</v>
      </c>
      <c r="B6" s="82" t="s">
        <v>100</v>
      </c>
      <c r="C6" s="82" t="s">
        <v>179</v>
      </c>
      <c r="D6" s="150"/>
      <c r="E6" s="6" t="s">
        <v>180</v>
      </c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</row>
    <row r="7" spans="1:26" ht="29.25" customHeight="1">
      <c r="A7" s="53" t="s">
        <v>181</v>
      </c>
      <c r="B7" s="83">
        <v>0</v>
      </c>
      <c r="C7" s="53" t="s">
        <v>182</v>
      </c>
      <c r="D7" s="150"/>
      <c r="E7" s="6" t="s">
        <v>183</v>
      </c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</row>
    <row r="8" spans="1:26" ht="29.25" customHeight="1">
      <c r="A8" s="53" t="s">
        <v>184</v>
      </c>
      <c r="B8" s="83">
        <v>300</v>
      </c>
      <c r="C8" s="53" t="s">
        <v>185</v>
      </c>
      <c r="D8" s="150"/>
      <c r="E8" s="6" t="s">
        <v>186</v>
      </c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</row>
    <row r="9" spans="1:26" ht="29.25" customHeight="1">
      <c r="A9" s="53" t="s">
        <v>187</v>
      </c>
      <c r="B9" s="83">
        <v>300</v>
      </c>
      <c r="C9" s="53" t="s">
        <v>188</v>
      </c>
      <c r="D9" s="150"/>
      <c r="E9" s="6" t="s">
        <v>189</v>
      </c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</row>
    <row r="10" spans="1:26" ht="29.25" customHeight="1">
      <c r="A10" s="53" t="s">
        <v>190</v>
      </c>
      <c r="B10" s="83">
        <v>300</v>
      </c>
      <c r="C10" s="53" t="s">
        <v>191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</row>
    <row r="11" spans="1:26" ht="29.25" customHeight="1">
      <c r="A11" s="53" t="s">
        <v>192</v>
      </c>
      <c r="B11" s="83">
        <v>300</v>
      </c>
      <c r="C11" s="53" t="s">
        <v>71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</row>
    <row r="12" spans="1:26" ht="29.25" customHeight="1">
      <c r="A12" s="53" t="s">
        <v>193</v>
      </c>
      <c r="B12" s="83">
        <v>300</v>
      </c>
      <c r="C12" s="53" t="s">
        <v>194</v>
      </c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</row>
    <row r="13" spans="1:26" ht="13.5" customHeight="1">
      <c r="A13" s="49" t="s">
        <v>195</v>
      </c>
      <c r="B13" s="80"/>
      <c r="C13" s="49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</row>
    <row r="14" spans="1:26" ht="29.25" customHeight="1">
      <c r="A14" s="6" t="s">
        <v>196</v>
      </c>
      <c r="B14" s="83"/>
      <c r="C14" s="53"/>
      <c r="D14" s="6"/>
      <c r="E14" s="77" t="s">
        <v>197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</row>
    <row r="15" spans="1:26" ht="29.25" customHeight="1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</row>
    <row r="16" spans="1:26" ht="29.25" customHeight="1">
      <c r="A16" s="150"/>
      <c r="B16" s="84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</row>
    <row r="17" ht="29.25" customHeight="1"/>
    <row r="18" ht="29.25" customHeight="1"/>
    <row r="19" ht="29.25" customHeight="1"/>
    <row r="20" ht="29.25" customHeight="1"/>
    <row r="21" ht="29.25" customHeight="1"/>
    <row r="22" ht="29.25" customHeight="1"/>
    <row r="23" ht="29.25" customHeight="1"/>
    <row r="24" ht="29.25" customHeight="1"/>
    <row r="25" ht="29.25" customHeight="1"/>
    <row r="26" ht="29.25" customHeight="1"/>
    <row r="27" ht="29.25" customHeight="1"/>
    <row r="28" ht="29.25" customHeight="1"/>
    <row r="29" ht="29.25" customHeight="1"/>
    <row r="30" ht="29.25" customHeight="1"/>
    <row r="31" ht="29.25" customHeight="1"/>
    <row r="32" ht="29.25" customHeight="1"/>
    <row r="33" ht="29.25" customHeight="1"/>
    <row r="34" ht="29.25" customHeight="1"/>
    <row r="35" ht="29.25" customHeight="1"/>
    <row r="36" ht="29.25" customHeight="1"/>
    <row r="37" ht="29.25" customHeight="1"/>
    <row r="38" ht="29.25" customHeight="1"/>
    <row r="39" ht="29.25" customHeight="1"/>
    <row r="40" ht="29.25" customHeight="1"/>
    <row r="41" ht="29.25" customHeight="1"/>
    <row r="42" ht="29.25" customHeight="1"/>
    <row r="43" ht="29.25" customHeight="1"/>
    <row r="44" ht="29.25" customHeight="1"/>
    <row r="45" ht="29.25" customHeight="1"/>
    <row r="46" ht="29.25" customHeight="1"/>
    <row r="47" ht="29.25" customHeight="1"/>
    <row r="48" ht="29.25" customHeight="1"/>
    <row r="49" ht="29.25" customHeight="1"/>
    <row r="50" ht="29.25" customHeight="1"/>
    <row r="51" ht="29.25" customHeight="1"/>
    <row r="52" ht="29.25" customHeight="1"/>
    <row r="53" ht="29.25" customHeight="1"/>
    <row r="54" ht="29.25" customHeight="1"/>
    <row r="55" ht="29.25" customHeight="1"/>
    <row r="56" ht="29.25" customHeight="1"/>
    <row r="57" ht="29.25" customHeight="1"/>
    <row r="58" ht="29.25" customHeight="1"/>
    <row r="59" ht="29.25" customHeight="1"/>
    <row r="60" ht="29.25" customHeight="1"/>
    <row r="61" ht="29.25" customHeight="1"/>
    <row r="62" ht="29.25" customHeight="1"/>
    <row r="63" ht="29.25" customHeight="1"/>
    <row r="64" ht="29.25" customHeight="1"/>
    <row r="65" ht="29.25" customHeight="1"/>
    <row r="66" ht="29.25" customHeight="1"/>
    <row r="67" ht="29.25" customHeight="1"/>
    <row r="68" ht="29.25" customHeight="1"/>
    <row r="69" ht="29.25" customHeight="1"/>
    <row r="70" ht="29.25" customHeight="1"/>
    <row r="71" ht="29.25" customHeight="1"/>
    <row r="72" ht="29.25" customHeight="1"/>
    <row r="73" ht="29.25" customHeight="1"/>
    <row r="74" ht="29.25" customHeight="1"/>
    <row r="75" ht="29.25" customHeight="1"/>
    <row r="76" ht="29.25" customHeight="1"/>
    <row r="77" ht="29.25" customHeight="1"/>
    <row r="78" ht="29.25" customHeight="1"/>
    <row r="79" ht="29.25" customHeight="1"/>
    <row r="80" ht="29.25" customHeight="1"/>
    <row r="81" ht="29.25" customHeight="1"/>
    <row r="82" ht="29.25" customHeight="1"/>
    <row r="83" ht="29.25" customHeight="1"/>
    <row r="84" ht="29.25" customHeight="1"/>
    <row r="85" ht="29.25" customHeight="1"/>
    <row r="86" ht="29.25" customHeight="1"/>
    <row r="87" ht="29.25" customHeight="1"/>
    <row r="88" ht="29.25" customHeight="1"/>
    <row r="89" ht="29.25" customHeight="1"/>
    <row r="90" ht="29.25" customHeight="1"/>
    <row r="91" ht="29.25" customHeight="1"/>
    <row r="92" ht="29.25" customHeight="1"/>
    <row r="93" ht="29.25" customHeight="1"/>
    <row r="94" ht="29.25" customHeight="1"/>
    <row r="95" ht="29.25" customHeight="1"/>
    <row r="96" ht="29.25" customHeight="1"/>
    <row r="97" ht="29.25" customHeight="1"/>
    <row r="98" ht="29.25" customHeight="1"/>
    <row r="99" ht="29.25" customHeight="1"/>
    <row r="100" ht="29.25" customHeight="1"/>
    <row r="101" ht="29.25" customHeight="1"/>
    <row r="102" ht="29.25" customHeight="1"/>
    <row r="103" ht="29.25" customHeight="1"/>
    <row r="104" ht="29.25" customHeight="1"/>
    <row r="105" ht="29.25" customHeight="1"/>
    <row r="106" ht="29.25" customHeight="1"/>
    <row r="107" ht="29.25" customHeight="1"/>
    <row r="108" ht="29.25" customHeight="1"/>
    <row r="109" ht="29.25" customHeight="1"/>
    <row r="110" ht="29.25" customHeight="1"/>
    <row r="111" ht="29.25" customHeight="1"/>
    <row r="112" ht="29.25" customHeight="1"/>
    <row r="113" ht="29.25" customHeight="1"/>
    <row r="114" ht="29.25" customHeight="1"/>
    <row r="115" ht="29.25" customHeight="1"/>
    <row r="116" ht="29.25" customHeight="1"/>
    <row r="117" ht="29.25" customHeight="1"/>
    <row r="118" ht="29.25" customHeight="1"/>
    <row r="119" ht="29.25" customHeight="1"/>
    <row r="120" ht="29.25" customHeight="1"/>
    <row r="121" ht="29.25" customHeight="1"/>
    <row r="122" ht="29.25" customHeight="1"/>
    <row r="123" ht="29.25" customHeight="1"/>
    <row r="124" ht="29.25" customHeight="1"/>
    <row r="125" ht="29.25" customHeight="1"/>
    <row r="126" ht="29.25" customHeight="1"/>
    <row r="127" ht="29.25" customHeight="1"/>
    <row r="128" ht="29.25" customHeight="1"/>
    <row r="129" ht="29.25" customHeight="1"/>
    <row r="130" ht="29.25" customHeight="1"/>
    <row r="131" ht="29.25" customHeight="1"/>
    <row r="132" ht="29.25" customHeight="1"/>
    <row r="133" ht="29.25" customHeight="1"/>
    <row r="134" ht="29.25" customHeight="1"/>
    <row r="135" ht="29.25" customHeight="1"/>
    <row r="136" ht="29.25" customHeight="1"/>
    <row r="137" ht="29.25" customHeight="1"/>
    <row r="138" ht="29.25" customHeight="1"/>
    <row r="139" ht="29.25" customHeight="1"/>
    <row r="140" ht="29.25" customHeight="1"/>
    <row r="141" ht="29.25" customHeight="1"/>
    <row r="142" ht="29.25" customHeight="1"/>
    <row r="143" ht="29.25" customHeight="1"/>
    <row r="144" ht="29.25" customHeight="1"/>
    <row r="145" ht="29.25" customHeight="1"/>
    <row r="146" ht="29.25" customHeight="1"/>
    <row r="147" ht="29.25" customHeight="1"/>
    <row r="148" ht="29.25" customHeight="1"/>
    <row r="149" ht="29.25" customHeight="1"/>
    <row r="150" ht="29.25" customHeight="1"/>
    <row r="151" ht="29.25" customHeight="1"/>
    <row r="152" ht="29.25" customHeight="1"/>
    <row r="153" ht="29.25" customHeight="1"/>
    <row r="154" ht="29.25" customHeight="1"/>
    <row r="155" ht="29.25" customHeight="1"/>
    <row r="156" ht="29.25" customHeight="1"/>
    <row r="157" ht="29.25" customHeight="1"/>
    <row r="158" ht="29.25" customHeight="1"/>
    <row r="159" ht="29.25" customHeight="1"/>
    <row r="160" ht="29.25" customHeight="1"/>
    <row r="161" ht="29.25" customHeight="1"/>
    <row r="162" ht="29.25" customHeight="1"/>
    <row r="163" ht="29.25" customHeight="1"/>
    <row r="164" ht="29.25" customHeight="1"/>
    <row r="165" ht="29.25" customHeight="1"/>
    <row r="166" ht="29.25" customHeight="1"/>
    <row r="167" ht="29.25" customHeight="1"/>
    <row r="168" ht="29.25" customHeight="1"/>
    <row r="169" ht="29.25" customHeight="1"/>
    <row r="170" ht="29.25" customHeight="1"/>
    <row r="171" ht="29.25" customHeight="1"/>
    <row r="172" ht="29.25" customHeight="1"/>
    <row r="173" ht="29.25" customHeight="1"/>
    <row r="174" ht="29.25" customHeight="1"/>
    <row r="175" ht="29.25" customHeight="1"/>
    <row r="176" ht="29.25" customHeight="1"/>
    <row r="177" ht="29.25" customHeight="1"/>
    <row r="178" ht="29.25" customHeight="1"/>
    <row r="179" ht="29.25" customHeight="1"/>
    <row r="180" ht="29.25" customHeight="1"/>
    <row r="181" ht="29.25" customHeight="1"/>
    <row r="182" ht="29.25" customHeight="1"/>
    <row r="183" ht="29.25" customHeight="1"/>
    <row r="184" ht="29.25" customHeight="1"/>
    <row r="185" ht="29.25" customHeight="1"/>
    <row r="186" ht="29.25" customHeight="1"/>
    <row r="187" ht="29.25" customHeight="1"/>
    <row r="188" ht="29.25" customHeight="1"/>
    <row r="189" ht="29.25" customHeight="1"/>
    <row r="190" ht="29.25" customHeight="1"/>
    <row r="191" ht="29.25" customHeight="1"/>
    <row r="192" ht="29.25" customHeight="1"/>
    <row r="193" ht="29.25" customHeight="1"/>
    <row r="194" ht="29.25" customHeight="1"/>
    <row r="195" ht="29.25" customHeight="1"/>
    <row r="196" ht="29.25" customHeight="1"/>
    <row r="197" ht="29.25" customHeight="1"/>
    <row r="198" ht="29.25" customHeight="1"/>
    <row r="199" ht="29.25" customHeight="1"/>
    <row r="200" ht="29.25" customHeight="1"/>
    <row r="201" ht="29.25" customHeight="1"/>
    <row r="202" ht="29.25" customHeight="1"/>
    <row r="203" ht="29.25" customHeight="1"/>
    <row r="204" ht="29.25" customHeight="1"/>
    <row r="205" ht="29.25" customHeight="1"/>
    <row r="206" ht="29.25" customHeight="1"/>
    <row r="207" ht="29.25" customHeight="1"/>
    <row r="208" ht="29.25" customHeight="1"/>
    <row r="209" ht="29.25" customHeight="1"/>
    <row r="210" ht="29.25" customHeight="1"/>
    <row r="211" ht="29.25" customHeight="1"/>
    <row r="212" ht="29.25" customHeight="1"/>
    <row r="213" ht="29.25" customHeight="1"/>
    <row r="214" ht="29.25" customHeight="1"/>
    <row r="215" ht="29.25" customHeight="1"/>
    <row r="216" ht="29.25" customHeight="1"/>
    <row r="217" ht="29.25" customHeight="1"/>
    <row r="218" ht="29.25" customHeight="1"/>
    <row r="219" ht="29.25" customHeight="1"/>
    <row r="220" ht="29.25" customHeight="1"/>
    <row r="221" ht="29.25" customHeight="1"/>
    <row r="222" ht="29.25" customHeight="1"/>
    <row r="223" ht="29.25" customHeight="1"/>
    <row r="224" ht="29.25" customHeight="1"/>
    <row r="225" ht="29.25" customHeight="1"/>
    <row r="226" ht="29.25" customHeight="1"/>
    <row r="227" ht="29.25" customHeight="1"/>
    <row r="228" ht="29.25" customHeight="1"/>
    <row r="229" ht="29.25" customHeight="1"/>
    <row r="230" ht="29.25" customHeight="1"/>
    <row r="231" ht="29.25" customHeight="1"/>
    <row r="232" ht="29.25" customHeight="1"/>
    <row r="233" ht="29.25" customHeight="1"/>
    <row r="234" ht="29.25" customHeight="1"/>
    <row r="235" ht="29.25" customHeight="1"/>
    <row r="236" ht="29.25" customHeight="1"/>
    <row r="237" ht="29.25" customHeight="1"/>
    <row r="238" ht="29.25" customHeight="1"/>
    <row r="239" ht="29.25" customHeight="1"/>
    <row r="240" ht="29.25" customHeight="1"/>
    <row r="241" ht="29.25" customHeight="1"/>
    <row r="242" ht="29.25" customHeight="1"/>
    <row r="243" ht="29.25" customHeight="1"/>
    <row r="244" ht="29.25" customHeight="1"/>
    <row r="245" ht="29.25" customHeight="1"/>
    <row r="246" ht="29.25" customHeight="1"/>
    <row r="247" ht="29.25" customHeight="1"/>
    <row r="248" ht="29.25" customHeight="1"/>
    <row r="249" ht="29.25" customHeight="1"/>
    <row r="250" ht="29.25" customHeight="1"/>
    <row r="251" ht="29.25" customHeight="1"/>
    <row r="252" ht="29.25" customHeight="1"/>
    <row r="253" ht="29.25" customHeight="1"/>
    <row r="254" ht="29.25" customHeight="1"/>
    <row r="255" ht="29.25" customHeight="1"/>
    <row r="256" ht="29.25" customHeight="1"/>
    <row r="257" ht="29.25" customHeight="1"/>
    <row r="258" ht="29.25" customHeight="1"/>
    <row r="259" ht="29.25" customHeight="1"/>
    <row r="260" ht="29.25" customHeight="1"/>
    <row r="261" ht="29.25" customHeight="1"/>
    <row r="262" ht="29.25" customHeight="1"/>
    <row r="263" ht="29.25" customHeight="1"/>
    <row r="264" ht="29.25" customHeight="1"/>
    <row r="265" ht="29.25" customHeight="1"/>
    <row r="266" ht="29.25" customHeight="1"/>
    <row r="267" ht="29.25" customHeight="1"/>
    <row r="268" ht="29.25" customHeight="1"/>
    <row r="269" ht="29.25" customHeight="1"/>
    <row r="270" ht="29.25" customHeight="1"/>
    <row r="271" ht="29.25" customHeight="1"/>
    <row r="272" ht="29.25" customHeight="1"/>
    <row r="273" ht="29.25" customHeight="1"/>
    <row r="274" ht="29.25" customHeight="1"/>
    <row r="275" ht="29.25" customHeight="1"/>
    <row r="276" ht="29.25" customHeight="1"/>
    <row r="277" ht="29.25" customHeight="1"/>
    <row r="278" ht="29.25" customHeight="1"/>
    <row r="279" ht="29.25" customHeight="1"/>
    <row r="280" ht="29.25" customHeight="1"/>
    <row r="281" ht="29.25" customHeight="1"/>
    <row r="282" ht="29.25" customHeight="1"/>
    <row r="283" ht="29.25" customHeight="1"/>
    <row r="284" ht="29.25" customHeight="1"/>
    <row r="285" ht="29.25" customHeight="1"/>
    <row r="286" ht="29.25" customHeight="1"/>
    <row r="287" ht="29.25" customHeight="1"/>
    <row r="288" ht="29.25" customHeight="1"/>
    <row r="289" ht="29.25" customHeight="1"/>
    <row r="290" ht="29.25" customHeight="1"/>
    <row r="291" ht="29.25" customHeight="1"/>
    <row r="292" ht="29.25" customHeight="1"/>
    <row r="293" ht="29.25" customHeight="1"/>
    <row r="294" ht="29.25" customHeight="1"/>
    <row r="295" ht="29.25" customHeight="1"/>
    <row r="296" ht="29.25" customHeight="1"/>
    <row r="297" ht="29.25" customHeight="1"/>
    <row r="298" ht="29.25" customHeight="1"/>
    <row r="299" ht="29.25" customHeight="1"/>
    <row r="300" ht="29.25" customHeight="1"/>
    <row r="301" ht="29.25" customHeight="1"/>
    <row r="302" ht="29.25" customHeight="1"/>
    <row r="303" ht="29.25" customHeight="1"/>
    <row r="304" ht="29.25" customHeight="1"/>
    <row r="305" ht="29.25" customHeight="1"/>
    <row r="306" ht="29.25" customHeight="1"/>
    <row r="307" ht="29.25" customHeight="1"/>
    <row r="308" ht="29.25" customHeight="1"/>
    <row r="309" ht="29.25" customHeight="1"/>
    <row r="310" ht="29.25" customHeight="1"/>
    <row r="311" ht="29.25" customHeight="1"/>
    <row r="312" ht="29.25" customHeight="1"/>
    <row r="313" ht="29.25" customHeight="1"/>
    <row r="314" ht="29.25" customHeight="1"/>
    <row r="315" ht="29.25" customHeight="1"/>
    <row r="316" ht="29.25" customHeight="1"/>
    <row r="317" ht="29.25" customHeight="1"/>
    <row r="318" ht="29.25" customHeight="1"/>
    <row r="319" ht="29.25" customHeight="1"/>
    <row r="320" ht="29.25" customHeight="1"/>
    <row r="321" ht="29.25" customHeight="1"/>
    <row r="322" ht="29.25" customHeight="1"/>
    <row r="323" ht="29.25" customHeight="1"/>
    <row r="324" ht="29.25" customHeight="1"/>
    <row r="325" ht="29.25" customHeight="1"/>
    <row r="326" ht="29.25" customHeight="1"/>
    <row r="327" ht="29.25" customHeight="1"/>
    <row r="328" ht="29.25" customHeight="1"/>
    <row r="329" ht="29.25" customHeight="1"/>
    <row r="330" ht="29.25" customHeight="1"/>
    <row r="331" ht="29.25" customHeight="1"/>
    <row r="332" ht="29.25" customHeight="1"/>
    <row r="333" ht="29.25" customHeight="1"/>
    <row r="334" ht="29.25" customHeight="1"/>
    <row r="335" ht="29.25" customHeight="1"/>
    <row r="336" ht="29.25" customHeight="1"/>
    <row r="337" ht="29.25" customHeight="1"/>
    <row r="338" ht="29.25" customHeight="1"/>
    <row r="339" ht="29.25" customHeight="1"/>
    <row r="340" ht="29.25" customHeight="1"/>
    <row r="341" ht="29.25" customHeight="1"/>
    <row r="342" ht="29.25" customHeight="1"/>
    <row r="343" ht="29.25" customHeight="1"/>
    <row r="344" ht="29.25" customHeight="1"/>
    <row r="345" ht="29.25" customHeight="1"/>
    <row r="346" ht="29.25" customHeight="1"/>
    <row r="347" ht="29.25" customHeight="1"/>
    <row r="348" ht="29.25" customHeight="1"/>
    <row r="349" ht="29.25" customHeight="1"/>
    <row r="350" ht="29.25" customHeight="1"/>
    <row r="351" ht="29.25" customHeight="1"/>
    <row r="352" ht="29.25" customHeight="1"/>
    <row r="353" ht="29.25" customHeight="1"/>
    <row r="354" ht="29.25" customHeight="1"/>
    <row r="355" ht="29.25" customHeight="1"/>
    <row r="356" ht="29.25" customHeight="1"/>
    <row r="357" ht="29.25" customHeight="1"/>
    <row r="358" ht="29.25" customHeight="1"/>
    <row r="359" ht="29.25" customHeight="1"/>
    <row r="360" ht="29.25" customHeight="1"/>
    <row r="361" ht="29.25" customHeight="1"/>
    <row r="362" ht="29.25" customHeight="1"/>
    <row r="363" ht="29.25" customHeight="1"/>
    <row r="364" ht="29.25" customHeight="1"/>
    <row r="365" ht="29.25" customHeight="1"/>
    <row r="366" ht="29.25" customHeight="1"/>
    <row r="367" ht="29.25" customHeight="1"/>
    <row r="368" ht="29.25" customHeight="1"/>
    <row r="369" ht="29.25" customHeight="1"/>
    <row r="370" ht="29.25" customHeight="1"/>
    <row r="371" ht="29.25" customHeight="1"/>
    <row r="372" ht="29.25" customHeight="1"/>
    <row r="373" ht="29.25" customHeight="1"/>
    <row r="374" ht="29.25" customHeight="1"/>
    <row r="375" ht="29.25" customHeight="1"/>
    <row r="376" ht="29.25" customHeight="1"/>
    <row r="377" ht="29.25" customHeight="1"/>
    <row r="378" ht="29.25" customHeight="1"/>
    <row r="379" ht="29.25" customHeight="1"/>
    <row r="380" ht="29.25" customHeight="1"/>
    <row r="381" ht="29.25" customHeight="1"/>
    <row r="382" ht="29.25" customHeight="1"/>
    <row r="383" ht="29.25" customHeight="1"/>
    <row r="384" ht="29.25" customHeight="1"/>
    <row r="385" ht="29.25" customHeight="1"/>
    <row r="386" ht="29.25" customHeight="1"/>
    <row r="387" ht="29.25" customHeight="1"/>
    <row r="388" ht="29.25" customHeight="1"/>
    <row r="389" ht="29.25" customHeight="1"/>
    <row r="390" ht="29.25" customHeight="1"/>
    <row r="391" ht="29.25" customHeight="1"/>
    <row r="392" ht="29.25" customHeight="1"/>
    <row r="393" ht="29.25" customHeight="1"/>
    <row r="394" ht="29.25" customHeight="1"/>
    <row r="395" ht="29.25" customHeight="1"/>
    <row r="396" ht="29.25" customHeight="1"/>
    <row r="397" ht="29.25" customHeight="1"/>
    <row r="398" ht="29.25" customHeight="1"/>
    <row r="399" ht="29.25" customHeight="1"/>
    <row r="400" ht="29.25" customHeight="1"/>
    <row r="401" ht="29.25" customHeight="1"/>
    <row r="402" ht="29.25" customHeight="1"/>
    <row r="403" ht="29.25" customHeight="1"/>
    <row r="404" ht="29.25" customHeight="1"/>
    <row r="405" ht="29.25" customHeight="1"/>
    <row r="406" ht="29.25" customHeight="1"/>
    <row r="407" ht="29.25" customHeight="1"/>
    <row r="408" ht="29.25" customHeight="1"/>
    <row r="409" ht="29.25" customHeight="1"/>
    <row r="410" ht="29.25" customHeight="1"/>
    <row r="411" ht="29.25" customHeight="1"/>
    <row r="412" ht="29.25" customHeight="1"/>
    <row r="413" ht="29.25" customHeight="1"/>
    <row r="414" ht="29.25" customHeight="1"/>
    <row r="415" ht="29.25" customHeight="1"/>
    <row r="416" ht="29.25" customHeight="1"/>
    <row r="417" ht="29.25" customHeight="1"/>
    <row r="418" ht="29.25" customHeight="1"/>
    <row r="419" ht="29.25" customHeight="1"/>
    <row r="420" ht="29.25" customHeight="1"/>
    <row r="421" ht="29.25" customHeight="1"/>
    <row r="422" ht="29.25" customHeight="1"/>
    <row r="423" ht="29.25" customHeight="1"/>
    <row r="424" ht="29.25" customHeight="1"/>
    <row r="425" ht="29.25" customHeight="1"/>
    <row r="426" ht="29.25" customHeight="1"/>
    <row r="427" ht="29.25" customHeight="1"/>
    <row r="428" ht="29.25" customHeight="1"/>
    <row r="429" ht="29.25" customHeight="1"/>
    <row r="430" ht="29.25" customHeight="1"/>
    <row r="431" ht="29.25" customHeight="1"/>
    <row r="432" ht="29.25" customHeight="1"/>
    <row r="433" ht="29.25" customHeight="1"/>
    <row r="434" ht="29.25" customHeight="1"/>
    <row r="435" ht="29.25" customHeight="1"/>
    <row r="436" ht="29.25" customHeight="1"/>
    <row r="437" ht="29.25" customHeight="1"/>
    <row r="438" ht="29.25" customHeight="1"/>
    <row r="439" ht="29.25" customHeight="1"/>
    <row r="440" ht="29.25" customHeight="1"/>
    <row r="441" ht="29.25" customHeight="1"/>
    <row r="442" ht="29.25" customHeight="1"/>
    <row r="443" ht="29.25" customHeight="1"/>
    <row r="444" ht="29.25" customHeight="1"/>
    <row r="445" ht="29.25" customHeight="1"/>
    <row r="446" ht="29.25" customHeight="1"/>
    <row r="447" ht="29.25" customHeight="1"/>
    <row r="448" ht="29.25" customHeight="1"/>
    <row r="449" ht="29.25" customHeight="1"/>
    <row r="450" ht="29.25" customHeight="1"/>
    <row r="451" ht="29.25" customHeight="1"/>
    <row r="452" ht="29.25" customHeight="1"/>
    <row r="453" ht="29.25" customHeight="1"/>
    <row r="454" ht="29.25" customHeight="1"/>
    <row r="455" ht="29.25" customHeight="1"/>
    <row r="456" ht="29.25" customHeight="1"/>
    <row r="457" ht="29.25" customHeight="1"/>
    <row r="458" ht="29.25" customHeight="1"/>
    <row r="459" ht="29.25" customHeight="1"/>
    <row r="460" ht="29.25" customHeight="1"/>
    <row r="461" ht="29.25" customHeight="1"/>
    <row r="462" ht="29.25" customHeight="1"/>
    <row r="463" ht="29.25" customHeight="1"/>
    <row r="464" ht="29.25" customHeight="1"/>
    <row r="465" ht="29.25" customHeight="1"/>
    <row r="466" ht="29.25" customHeight="1"/>
    <row r="467" ht="29.25" customHeight="1"/>
    <row r="468" ht="29.25" customHeight="1"/>
    <row r="469" ht="29.25" customHeight="1"/>
    <row r="470" ht="29.25" customHeight="1"/>
    <row r="471" ht="29.25" customHeight="1"/>
    <row r="472" ht="29.25" customHeight="1"/>
    <row r="473" ht="29.25" customHeight="1"/>
    <row r="474" ht="29.25" customHeight="1"/>
    <row r="475" ht="29.25" customHeight="1"/>
    <row r="476" ht="29.25" customHeight="1"/>
    <row r="477" ht="29.25" customHeight="1"/>
    <row r="478" ht="29.25" customHeight="1"/>
    <row r="479" ht="29.25" customHeight="1"/>
    <row r="480" ht="29.25" customHeight="1"/>
    <row r="481" ht="29.25" customHeight="1"/>
    <row r="482" ht="29.25" customHeight="1"/>
    <row r="483" ht="29.25" customHeight="1"/>
    <row r="484" ht="29.25" customHeight="1"/>
    <row r="485" ht="29.25" customHeight="1"/>
    <row r="486" ht="29.25" customHeight="1"/>
    <row r="487" ht="29.25" customHeight="1"/>
    <row r="488" ht="29.25" customHeight="1"/>
    <row r="489" ht="29.25" customHeight="1"/>
    <row r="490" ht="29.25" customHeight="1"/>
    <row r="491" ht="29.25" customHeight="1"/>
    <row r="492" ht="29.25" customHeight="1"/>
    <row r="493" ht="29.25" customHeight="1"/>
    <row r="494" ht="29.25" customHeight="1"/>
    <row r="495" ht="29.25" customHeight="1"/>
    <row r="496" ht="29.25" customHeight="1"/>
    <row r="497" ht="29.25" customHeight="1"/>
    <row r="498" ht="29.25" customHeight="1"/>
    <row r="499" ht="29.25" customHeight="1"/>
    <row r="500" ht="29.25" customHeight="1"/>
    <row r="501" ht="29.25" customHeight="1"/>
    <row r="502" ht="29.25" customHeight="1"/>
    <row r="503" ht="29.25" customHeight="1"/>
    <row r="504" ht="29.25" customHeight="1"/>
    <row r="505" ht="29.25" customHeight="1"/>
    <row r="506" ht="29.25" customHeight="1"/>
    <row r="507" ht="29.25" customHeight="1"/>
    <row r="508" ht="29.25" customHeight="1"/>
    <row r="509" ht="29.25" customHeight="1"/>
    <row r="510" ht="29.25" customHeight="1"/>
    <row r="511" ht="29.25" customHeight="1"/>
    <row r="512" ht="29.25" customHeight="1"/>
    <row r="513" ht="29.25" customHeight="1"/>
    <row r="514" ht="29.25" customHeight="1"/>
    <row r="515" ht="29.25" customHeight="1"/>
    <row r="516" ht="29.25" customHeight="1"/>
    <row r="517" ht="29.25" customHeight="1"/>
    <row r="518" ht="29.25" customHeight="1"/>
    <row r="519" ht="29.25" customHeight="1"/>
    <row r="520" ht="29.25" customHeight="1"/>
    <row r="521" ht="29.25" customHeight="1"/>
    <row r="522" ht="29.25" customHeight="1"/>
    <row r="523" ht="29.25" customHeight="1"/>
    <row r="524" ht="29.25" customHeight="1"/>
    <row r="525" ht="29.25" customHeight="1"/>
    <row r="526" ht="29.25" customHeight="1"/>
    <row r="527" ht="29.25" customHeight="1"/>
    <row r="528" ht="29.25" customHeight="1"/>
    <row r="529" ht="29.25" customHeight="1"/>
    <row r="530" ht="29.25" customHeight="1"/>
    <row r="531" ht="29.25" customHeight="1"/>
    <row r="532" ht="29.25" customHeight="1"/>
    <row r="533" ht="29.25" customHeight="1"/>
    <row r="534" ht="29.25" customHeight="1"/>
    <row r="535" ht="29.25" customHeight="1"/>
    <row r="536" ht="29.25" customHeight="1"/>
    <row r="537" ht="29.25" customHeight="1"/>
    <row r="538" ht="29.25" customHeight="1"/>
    <row r="539" ht="29.25" customHeight="1"/>
    <row r="540" ht="29.25" customHeight="1"/>
    <row r="541" ht="29.25" customHeight="1"/>
    <row r="542" ht="29.25" customHeight="1"/>
    <row r="543" ht="29.25" customHeight="1"/>
    <row r="544" ht="29.25" customHeight="1"/>
    <row r="545" ht="29.25" customHeight="1"/>
    <row r="546" ht="29.25" customHeight="1"/>
    <row r="547" ht="29.25" customHeight="1"/>
    <row r="548" ht="29.25" customHeight="1"/>
    <row r="549" ht="29.25" customHeight="1"/>
    <row r="550" ht="29.25" customHeight="1"/>
    <row r="551" ht="29.25" customHeight="1"/>
    <row r="552" ht="29.25" customHeight="1"/>
    <row r="553" ht="29.25" customHeight="1"/>
    <row r="554" ht="29.25" customHeight="1"/>
    <row r="555" ht="29.25" customHeight="1"/>
    <row r="556" ht="29.25" customHeight="1"/>
    <row r="557" ht="29.25" customHeight="1"/>
    <row r="558" ht="29.25" customHeight="1"/>
    <row r="559" ht="29.25" customHeight="1"/>
    <row r="560" ht="29.25" customHeight="1"/>
    <row r="561" ht="29.25" customHeight="1"/>
    <row r="562" ht="29.25" customHeight="1"/>
    <row r="563" ht="29.25" customHeight="1"/>
    <row r="564" ht="29.25" customHeight="1"/>
    <row r="565" ht="29.25" customHeight="1"/>
    <row r="566" ht="29.25" customHeight="1"/>
    <row r="567" ht="29.25" customHeight="1"/>
    <row r="568" ht="29.25" customHeight="1"/>
    <row r="569" ht="29.25" customHeight="1"/>
    <row r="570" ht="29.25" customHeight="1"/>
    <row r="571" ht="29.25" customHeight="1"/>
    <row r="572" ht="29.25" customHeight="1"/>
    <row r="573" ht="29.25" customHeight="1"/>
    <row r="574" ht="29.25" customHeight="1"/>
    <row r="575" ht="29.25" customHeight="1"/>
    <row r="576" ht="29.25" customHeight="1"/>
    <row r="577" ht="29.25" customHeight="1"/>
    <row r="578" ht="29.25" customHeight="1"/>
    <row r="579" ht="29.25" customHeight="1"/>
    <row r="580" ht="29.25" customHeight="1"/>
    <row r="581" ht="29.25" customHeight="1"/>
    <row r="582" ht="29.25" customHeight="1"/>
    <row r="583" ht="29.25" customHeight="1"/>
    <row r="584" ht="29.25" customHeight="1"/>
    <row r="585" ht="29.25" customHeight="1"/>
    <row r="586" ht="29.25" customHeight="1"/>
    <row r="587" ht="29.25" customHeight="1"/>
    <row r="588" ht="29.25" customHeight="1"/>
    <row r="589" ht="29.25" customHeight="1"/>
    <row r="590" ht="29.25" customHeight="1"/>
    <row r="591" ht="29.25" customHeight="1"/>
    <row r="592" ht="29.25" customHeight="1"/>
    <row r="593" ht="29.25" customHeight="1"/>
    <row r="594" ht="29.25" customHeight="1"/>
    <row r="595" ht="29.25" customHeight="1"/>
    <row r="596" ht="29.25" customHeight="1"/>
    <row r="597" ht="29.25" customHeight="1"/>
    <row r="598" ht="29.25" customHeight="1"/>
    <row r="599" ht="29.25" customHeight="1"/>
    <row r="600" ht="29.25" customHeight="1"/>
    <row r="601" ht="29.25" customHeight="1"/>
    <row r="602" ht="29.25" customHeight="1"/>
    <row r="603" ht="29.25" customHeight="1"/>
    <row r="604" ht="29.25" customHeight="1"/>
    <row r="605" ht="29.25" customHeight="1"/>
    <row r="606" ht="29.25" customHeight="1"/>
    <row r="607" ht="29.25" customHeight="1"/>
    <row r="608" ht="29.25" customHeight="1"/>
    <row r="609" ht="29.25" customHeight="1"/>
    <row r="610" ht="29.25" customHeight="1"/>
    <row r="611" ht="29.25" customHeight="1"/>
    <row r="612" ht="29.25" customHeight="1"/>
    <row r="613" ht="29.25" customHeight="1"/>
    <row r="614" ht="29.25" customHeight="1"/>
    <row r="615" ht="29.25" customHeight="1"/>
    <row r="616" ht="29.25" customHeight="1"/>
    <row r="617" ht="29.25" customHeight="1"/>
    <row r="618" ht="29.25" customHeight="1"/>
    <row r="619" ht="29.25" customHeight="1"/>
    <row r="620" ht="29.25" customHeight="1"/>
    <row r="621" ht="29.25" customHeight="1"/>
    <row r="622" ht="29.25" customHeight="1"/>
    <row r="623" ht="29.25" customHeight="1"/>
    <row r="624" ht="29.25" customHeight="1"/>
    <row r="625" ht="29.25" customHeight="1"/>
    <row r="626" ht="29.25" customHeight="1"/>
    <row r="627" ht="29.25" customHeight="1"/>
    <row r="628" ht="29.25" customHeight="1"/>
    <row r="629" ht="29.25" customHeight="1"/>
    <row r="630" ht="29.25" customHeight="1"/>
    <row r="631" ht="29.25" customHeight="1"/>
    <row r="632" ht="29.25" customHeight="1"/>
    <row r="633" ht="29.25" customHeight="1"/>
    <row r="634" ht="29.25" customHeight="1"/>
    <row r="635" ht="29.25" customHeight="1"/>
    <row r="636" ht="29.25" customHeight="1"/>
    <row r="637" ht="29.25" customHeight="1"/>
    <row r="638" ht="29.25" customHeight="1"/>
    <row r="639" ht="29.25" customHeight="1"/>
    <row r="640" ht="29.25" customHeight="1"/>
    <row r="641" ht="29.25" customHeight="1"/>
    <row r="642" ht="29.25" customHeight="1"/>
    <row r="643" ht="29.25" customHeight="1"/>
    <row r="644" ht="29.25" customHeight="1"/>
    <row r="645" ht="29.25" customHeight="1"/>
    <row r="646" ht="29.25" customHeight="1"/>
    <row r="647" ht="29.25" customHeight="1"/>
    <row r="648" ht="29.25" customHeight="1"/>
    <row r="649" ht="29.25" customHeight="1"/>
    <row r="650" ht="29.25" customHeight="1"/>
    <row r="651" ht="29.25" customHeight="1"/>
    <row r="652" ht="29.25" customHeight="1"/>
    <row r="653" ht="29.25" customHeight="1"/>
    <row r="654" ht="29.25" customHeight="1"/>
    <row r="655" ht="29.25" customHeight="1"/>
    <row r="656" ht="29.25" customHeight="1"/>
    <row r="657" ht="29.25" customHeight="1"/>
    <row r="658" ht="29.25" customHeight="1"/>
    <row r="659" ht="29.25" customHeight="1"/>
    <row r="660" ht="29.25" customHeight="1"/>
    <row r="661" ht="29.25" customHeight="1"/>
    <row r="662" ht="29.25" customHeight="1"/>
    <row r="663" ht="29.25" customHeight="1"/>
    <row r="664" ht="29.25" customHeight="1"/>
    <row r="665" ht="29.25" customHeight="1"/>
    <row r="666" ht="29.25" customHeight="1"/>
    <row r="667" ht="29.25" customHeight="1"/>
    <row r="668" ht="29.25" customHeight="1"/>
    <row r="669" ht="29.25" customHeight="1"/>
    <row r="670" ht="29.25" customHeight="1"/>
    <row r="671" ht="29.25" customHeight="1"/>
    <row r="672" ht="29.25" customHeight="1"/>
    <row r="673" ht="29.25" customHeight="1"/>
    <row r="674" ht="29.25" customHeight="1"/>
    <row r="675" ht="29.25" customHeight="1"/>
    <row r="676" ht="29.25" customHeight="1"/>
    <row r="677" ht="29.25" customHeight="1"/>
    <row r="678" ht="29.25" customHeight="1"/>
    <row r="679" ht="29.25" customHeight="1"/>
    <row r="680" ht="29.25" customHeight="1"/>
    <row r="681" ht="29.25" customHeight="1"/>
    <row r="682" ht="29.25" customHeight="1"/>
    <row r="683" ht="29.25" customHeight="1"/>
    <row r="684" ht="29.25" customHeight="1"/>
    <row r="685" ht="29.25" customHeight="1"/>
    <row r="686" ht="29.25" customHeight="1"/>
    <row r="687" ht="29.25" customHeight="1"/>
    <row r="688" ht="29.25" customHeight="1"/>
    <row r="689" ht="29.25" customHeight="1"/>
    <row r="690" ht="29.25" customHeight="1"/>
    <row r="691" ht="29.25" customHeight="1"/>
    <row r="692" ht="29.25" customHeight="1"/>
    <row r="693" ht="29.25" customHeight="1"/>
    <row r="694" ht="29.25" customHeight="1"/>
    <row r="695" ht="29.25" customHeight="1"/>
    <row r="696" ht="29.25" customHeight="1"/>
    <row r="697" ht="29.25" customHeight="1"/>
    <row r="698" ht="29.25" customHeight="1"/>
    <row r="699" ht="29.25" customHeight="1"/>
    <row r="700" ht="29.25" customHeight="1"/>
    <row r="701" ht="29.25" customHeight="1"/>
    <row r="702" ht="29.25" customHeight="1"/>
    <row r="703" ht="29.25" customHeight="1"/>
    <row r="704" ht="29.25" customHeight="1"/>
    <row r="705" ht="29.25" customHeight="1"/>
    <row r="706" ht="29.25" customHeight="1"/>
    <row r="707" ht="29.25" customHeight="1"/>
    <row r="708" ht="29.25" customHeight="1"/>
    <row r="709" ht="29.25" customHeight="1"/>
    <row r="710" ht="29.25" customHeight="1"/>
    <row r="711" ht="29.25" customHeight="1"/>
    <row r="712" ht="29.25" customHeight="1"/>
    <row r="713" ht="29.25" customHeight="1"/>
    <row r="714" ht="29.25" customHeight="1"/>
    <row r="715" ht="29.25" customHeight="1"/>
    <row r="716" ht="29.25" customHeight="1"/>
    <row r="717" ht="29.25" customHeight="1"/>
    <row r="718" ht="29.25" customHeight="1"/>
    <row r="719" ht="29.25" customHeight="1"/>
    <row r="720" ht="29.25" customHeight="1"/>
    <row r="721" ht="29.25" customHeight="1"/>
    <row r="722" ht="29.25" customHeight="1"/>
    <row r="723" ht="29.25" customHeight="1"/>
    <row r="724" ht="29.25" customHeight="1"/>
    <row r="725" ht="29.25" customHeight="1"/>
    <row r="726" ht="29.25" customHeight="1"/>
    <row r="727" ht="29.25" customHeight="1"/>
    <row r="728" ht="29.25" customHeight="1"/>
    <row r="729" ht="29.25" customHeight="1"/>
    <row r="730" ht="29.25" customHeight="1"/>
    <row r="731" ht="29.25" customHeight="1"/>
    <row r="732" ht="29.25" customHeight="1"/>
    <row r="733" ht="29.25" customHeight="1"/>
    <row r="734" ht="29.25" customHeight="1"/>
    <row r="735" ht="29.25" customHeight="1"/>
    <row r="736" ht="29.25" customHeight="1"/>
    <row r="737" ht="29.25" customHeight="1"/>
    <row r="738" ht="29.25" customHeight="1"/>
    <row r="739" ht="29.25" customHeight="1"/>
    <row r="740" ht="29.25" customHeight="1"/>
    <row r="741" ht="29.25" customHeight="1"/>
    <row r="742" ht="29.25" customHeight="1"/>
    <row r="743" ht="29.25" customHeight="1"/>
    <row r="744" ht="29.25" customHeight="1"/>
    <row r="745" ht="29.25" customHeight="1"/>
    <row r="746" ht="29.25" customHeight="1"/>
    <row r="747" ht="29.25" customHeight="1"/>
    <row r="748" ht="29.25" customHeight="1"/>
    <row r="749" ht="29.25" customHeight="1"/>
    <row r="750" ht="29.25" customHeight="1"/>
    <row r="751" ht="29.25" customHeight="1"/>
    <row r="752" ht="29.25" customHeight="1"/>
    <row r="753" ht="29.25" customHeight="1"/>
    <row r="754" ht="29.25" customHeight="1"/>
    <row r="755" ht="29.25" customHeight="1"/>
    <row r="756" ht="29.25" customHeight="1"/>
    <row r="757" ht="29.25" customHeight="1"/>
    <row r="758" ht="29.25" customHeight="1"/>
    <row r="759" ht="29.25" customHeight="1"/>
    <row r="760" ht="29.25" customHeight="1"/>
    <row r="761" ht="29.25" customHeight="1"/>
    <row r="762" ht="29.25" customHeight="1"/>
    <row r="763" ht="29.25" customHeight="1"/>
    <row r="764" ht="29.25" customHeight="1"/>
    <row r="765" ht="29.25" customHeight="1"/>
    <row r="766" ht="29.25" customHeight="1"/>
    <row r="767" ht="29.25" customHeight="1"/>
    <row r="768" ht="29.25" customHeight="1"/>
    <row r="769" ht="29.25" customHeight="1"/>
    <row r="770" ht="29.25" customHeight="1"/>
    <row r="771" ht="29.25" customHeight="1"/>
    <row r="772" ht="29.25" customHeight="1"/>
    <row r="773" ht="29.25" customHeight="1"/>
    <row r="774" ht="29.25" customHeight="1"/>
    <row r="775" ht="29.25" customHeight="1"/>
    <row r="776" ht="29.25" customHeight="1"/>
    <row r="777" ht="29.25" customHeight="1"/>
    <row r="778" ht="29.25" customHeight="1"/>
    <row r="779" ht="29.25" customHeight="1"/>
    <row r="780" ht="29.25" customHeight="1"/>
    <row r="781" ht="29.25" customHeight="1"/>
    <row r="782" ht="29.25" customHeight="1"/>
    <row r="783" ht="29.25" customHeight="1"/>
    <row r="784" ht="29.25" customHeight="1"/>
    <row r="785" ht="29.25" customHeight="1"/>
    <row r="786" ht="29.25" customHeight="1"/>
    <row r="787" ht="29.25" customHeight="1"/>
    <row r="788" ht="29.25" customHeight="1"/>
    <row r="789" ht="29.25" customHeight="1"/>
    <row r="790" ht="29.25" customHeight="1"/>
    <row r="791" ht="29.25" customHeight="1"/>
    <row r="792" ht="29.25" customHeight="1"/>
    <row r="793" ht="29.25" customHeight="1"/>
    <row r="794" ht="29.25" customHeight="1"/>
    <row r="795" ht="29.25" customHeight="1"/>
    <row r="796" ht="29.25" customHeight="1"/>
    <row r="797" ht="29.25" customHeight="1"/>
    <row r="798" ht="29.25" customHeight="1"/>
    <row r="799" ht="29.25" customHeight="1"/>
    <row r="800" ht="29.25" customHeight="1"/>
    <row r="801" ht="29.25" customHeight="1"/>
    <row r="802" ht="29.25" customHeight="1"/>
    <row r="803" ht="29.25" customHeight="1"/>
    <row r="804" ht="29.25" customHeight="1"/>
    <row r="805" ht="29.25" customHeight="1"/>
    <row r="806" ht="29.25" customHeight="1"/>
    <row r="807" ht="29.25" customHeight="1"/>
    <row r="808" ht="29.25" customHeight="1"/>
    <row r="809" ht="29.25" customHeight="1"/>
    <row r="810" ht="29.25" customHeight="1"/>
    <row r="811" ht="29.25" customHeight="1"/>
    <row r="812" ht="29.25" customHeight="1"/>
    <row r="813" ht="29.25" customHeight="1"/>
    <row r="814" ht="29.25" customHeight="1"/>
    <row r="815" ht="29.25" customHeight="1"/>
    <row r="816" ht="29.25" customHeight="1"/>
    <row r="817" ht="29.25" customHeight="1"/>
    <row r="818" ht="29.25" customHeight="1"/>
    <row r="819" ht="29.25" customHeight="1"/>
    <row r="820" ht="29.25" customHeight="1"/>
    <row r="821" ht="29.25" customHeight="1"/>
    <row r="822" ht="29.25" customHeight="1"/>
    <row r="823" ht="29.25" customHeight="1"/>
    <row r="824" ht="29.25" customHeight="1"/>
    <row r="825" ht="29.25" customHeight="1"/>
    <row r="826" ht="29.25" customHeight="1"/>
    <row r="827" ht="29.25" customHeight="1"/>
    <row r="828" ht="29.25" customHeight="1"/>
    <row r="829" ht="29.25" customHeight="1"/>
    <row r="830" ht="29.25" customHeight="1"/>
    <row r="831" ht="29.25" customHeight="1"/>
    <row r="832" ht="29.25" customHeight="1"/>
    <row r="833" ht="29.25" customHeight="1"/>
    <row r="834" ht="29.25" customHeight="1"/>
    <row r="835" ht="29.25" customHeight="1"/>
    <row r="836" ht="29.25" customHeight="1"/>
    <row r="837" ht="29.25" customHeight="1"/>
    <row r="838" ht="29.25" customHeight="1"/>
    <row r="839" ht="29.25" customHeight="1"/>
    <row r="840" ht="29.25" customHeight="1"/>
    <row r="841" ht="29.25" customHeight="1"/>
    <row r="842" ht="29.25" customHeight="1"/>
    <row r="843" ht="29.25" customHeight="1"/>
    <row r="844" ht="29.25" customHeight="1"/>
    <row r="845" ht="29.25" customHeight="1"/>
    <row r="846" ht="29.25" customHeight="1"/>
    <row r="847" ht="29.25" customHeight="1"/>
    <row r="848" ht="29.25" customHeight="1"/>
    <row r="849" ht="29.25" customHeight="1"/>
    <row r="850" ht="29.25" customHeight="1"/>
    <row r="851" ht="29.25" customHeight="1"/>
    <row r="852" ht="29.25" customHeight="1"/>
    <row r="853" ht="29.25" customHeight="1"/>
    <row r="854" ht="29.25" customHeight="1"/>
    <row r="855" ht="29.25" customHeight="1"/>
    <row r="856" ht="29.25" customHeight="1"/>
    <row r="857" ht="29.25" customHeight="1"/>
    <row r="858" ht="29.25" customHeight="1"/>
    <row r="859" ht="29.25" customHeight="1"/>
    <row r="860" ht="29.25" customHeight="1"/>
    <row r="861" ht="29.25" customHeight="1"/>
    <row r="862" ht="29.25" customHeight="1"/>
    <row r="863" ht="29.25" customHeight="1"/>
    <row r="864" ht="29.25" customHeight="1"/>
    <row r="865" ht="29.25" customHeight="1"/>
    <row r="866" ht="29.25" customHeight="1"/>
    <row r="867" ht="29.25" customHeight="1"/>
    <row r="868" ht="29.25" customHeight="1"/>
    <row r="869" ht="29.25" customHeight="1"/>
    <row r="870" ht="29.25" customHeight="1"/>
    <row r="871" ht="29.25" customHeight="1"/>
    <row r="872" ht="29.25" customHeight="1"/>
    <row r="873" ht="29.25" customHeight="1"/>
    <row r="874" ht="29.25" customHeight="1"/>
    <row r="875" ht="29.25" customHeight="1"/>
    <row r="876" ht="29.25" customHeight="1"/>
    <row r="877" ht="29.25" customHeight="1"/>
    <row r="878" ht="29.25" customHeight="1"/>
    <row r="879" ht="29.25" customHeight="1"/>
    <row r="880" ht="29.25" customHeight="1"/>
    <row r="881" ht="29.25" customHeight="1"/>
    <row r="882" ht="29.25" customHeight="1"/>
    <row r="883" ht="29.25" customHeight="1"/>
    <row r="884" ht="29.25" customHeight="1"/>
    <row r="885" ht="29.25" customHeight="1"/>
    <row r="886" ht="29.25" customHeight="1"/>
    <row r="887" ht="29.25" customHeight="1"/>
    <row r="888" ht="29.25" customHeight="1"/>
    <row r="889" ht="29.25" customHeight="1"/>
    <row r="890" ht="29.25" customHeight="1"/>
    <row r="891" ht="29.25" customHeight="1"/>
    <row r="892" ht="29.25" customHeight="1"/>
    <row r="893" ht="29.25" customHeight="1"/>
    <row r="894" ht="29.25" customHeight="1"/>
    <row r="895" ht="29.25" customHeight="1"/>
    <row r="896" ht="29.25" customHeight="1"/>
    <row r="897" ht="29.25" customHeight="1"/>
    <row r="898" ht="29.25" customHeight="1"/>
    <row r="899" ht="29.25" customHeight="1"/>
    <row r="900" ht="29.25" customHeight="1"/>
    <row r="901" ht="29.25" customHeight="1"/>
    <row r="902" ht="29.25" customHeight="1"/>
    <row r="903" ht="29.25" customHeight="1"/>
    <row r="904" ht="29.25" customHeight="1"/>
    <row r="905" ht="29.25" customHeight="1"/>
    <row r="906" ht="29.25" customHeight="1"/>
    <row r="907" ht="29.25" customHeight="1"/>
    <row r="908" ht="29.25" customHeight="1"/>
    <row r="909" ht="29.25" customHeight="1"/>
    <row r="910" ht="29.25" customHeight="1"/>
    <row r="911" ht="29.25" customHeight="1"/>
    <row r="912" ht="29.25" customHeight="1"/>
    <row r="913" ht="29.25" customHeight="1"/>
    <row r="914" ht="29.25" customHeight="1"/>
    <row r="915" ht="29.25" customHeight="1"/>
    <row r="916" ht="29.25" customHeight="1"/>
    <row r="917" ht="29.25" customHeight="1"/>
    <row r="918" ht="29.25" customHeight="1"/>
    <row r="919" ht="29.25" customHeight="1"/>
    <row r="920" ht="29.25" customHeight="1"/>
    <row r="921" ht="29.25" customHeight="1"/>
    <row r="922" ht="29.25" customHeight="1"/>
    <row r="923" ht="29.25" customHeight="1"/>
    <row r="924" ht="29.25" customHeight="1"/>
    <row r="925" ht="29.25" customHeight="1"/>
    <row r="926" ht="29.25" customHeight="1"/>
    <row r="927" ht="29.25" customHeight="1"/>
    <row r="928" ht="29.25" customHeight="1"/>
    <row r="929" ht="29.25" customHeight="1"/>
    <row r="930" ht="29.25" customHeight="1"/>
    <row r="931" ht="29.25" customHeight="1"/>
    <row r="932" ht="29.25" customHeight="1"/>
    <row r="933" ht="29.25" customHeight="1"/>
    <row r="934" ht="29.25" customHeight="1"/>
    <row r="935" ht="29.25" customHeight="1"/>
    <row r="936" ht="29.25" customHeight="1"/>
    <row r="937" ht="29.25" customHeight="1"/>
    <row r="938" ht="29.25" customHeight="1"/>
    <row r="939" ht="29.25" customHeight="1"/>
    <row r="940" ht="29.25" customHeight="1"/>
    <row r="941" ht="29.25" customHeight="1"/>
    <row r="942" ht="29.25" customHeight="1"/>
    <row r="943" ht="29.25" customHeight="1"/>
    <row r="944" ht="29.25" customHeight="1"/>
    <row r="945" ht="29.25" customHeight="1"/>
    <row r="946" ht="29.25" customHeight="1"/>
    <row r="947" ht="29.25" customHeight="1"/>
    <row r="948" ht="29.25" customHeight="1"/>
    <row r="949" ht="29.25" customHeight="1"/>
    <row r="950" ht="29.25" customHeight="1"/>
    <row r="951" ht="29.25" customHeight="1"/>
    <row r="952" ht="29.25" customHeight="1"/>
    <row r="953" ht="29.25" customHeight="1"/>
    <row r="954" ht="29.25" customHeight="1"/>
    <row r="955" ht="29.25" customHeight="1"/>
    <row r="956" ht="29.25" customHeight="1"/>
    <row r="957" ht="29.25" customHeight="1"/>
    <row r="958" ht="29.25" customHeight="1"/>
    <row r="959" ht="29.25" customHeight="1"/>
    <row r="960" ht="29.25" customHeight="1"/>
    <row r="961" ht="29.25" customHeight="1"/>
    <row r="962" ht="29.25" customHeight="1"/>
    <row r="963" ht="29.25" customHeight="1"/>
    <row r="964" ht="29.25" customHeight="1"/>
    <row r="965" ht="29.25" customHeight="1"/>
    <row r="966" ht="29.25" customHeight="1"/>
    <row r="967" ht="29.25" customHeight="1"/>
    <row r="968" ht="29.25" customHeight="1"/>
    <row r="969" ht="29.25" customHeight="1"/>
    <row r="970" ht="29.25" customHeight="1"/>
    <row r="971" ht="29.25" customHeight="1"/>
    <row r="972" ht="29.25" customHeight="1"/>
    <row r="973" ht="29.25" customHeight="1"/>
    <row r="974" ht="29.25" customHeight="1"/>
    <row r="975" ht="29.25" customHeight="1"/>
    <row r="976" ht="29.25" customHeight="1"/>
    <row r="977" ht="29.25" customHeight="1"/>
    <row r="978" ht="29.25" customHeight="1"/>
    <row r="979" ht="29.25" customHeight="1"/>
    <row r="980" ht="29.25" customHeight="1"/>
    <row r="981" ht="29.25" customHeight="1"/>
    <row r="982" ht="29.25" customHeight="1"/>
    <row r="983" ht="29.25" customHeight="1"/>
    <row r="984" ht="29.25" customHeight="1"/>
    <row r="985" ht="29.25" customHeight="1"/>
    <row r="986" ht="29.25" customHeight="1"/>
    <row r="987" ht="29.25" customHeight="1"/>
    <row r="988" ht="29.25" customHeight="1"/>
    <row r="989" ht="29.25" customHeight="1"/>
    <row r="990" ht="29.25" customHeight="1"/>
    <row r="991" ht="29.25" customHeight="1"/>
    <row r="992" ht="29.25" customHeight="1"/>
    <row r="993" ht="29.25" customHeight="1"/>
    <row r="994" ht="29.25" customHeight="1"/>
    <row r="995" ht="29.25" customHeight="1"/>
    <row r="996" ht="29.25" customHeight="1"/>
    <row r="997" ht="29.25" customHeight="1"/>
    <row r="998" ht="29.25" customHeight="1"/>
    <row r="999" ht="29.25" customHeight="1"/>
    <row r="1000" ht="29.25" customHeight="1"/>
  </sheetData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2DBDB"/>
  </sheetPr>
  <dimension ref="A1:Z1000"/>
  <sheetViews>
    <sheetView showGridLines="0" topLeftCell="A5" workbookViewId="0">
      <selection activeCell="I35" sqref="I35"/>
    </sheetView>
  </sheetViews>
  <sheetFormatPr defaultColWidth="12.7109375" defaultRowHeight="15" customHeight="1"/>
  <cols>
    <col min="1" max="1" width="31.42578125" customWidth="1"/>
    <col min="2" max="2" width="16.28515625" customWidth="1"/>
    <col min="3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198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85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2.75" customHeight="1">
      <c r="A4" s="88" t="s">
        <v>199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2.75" customHeight="1">
      <c r="A5" s="88" t="s">
        <v>200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2.75" customHeight="1">
      <c r="A6" s="85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2.75" customHeight="1">
      <c r="A7" s="85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9" t="s">
        <v>201</v>
      </c>
      <c r="B9" s="73">
        <v>900</v>
      </c>
      <c r="C9" s="6"/>
      <c r="D9" s="6" t="s">
        <v>202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 t="s">
        <v>203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9" t="s">
        <v>204</v>
      </c>
      <c r="B13" s="73">
        <v>350</v>
      </c>
      <c r="C13" s="6"/>
      <c r="D13" s="6" t="s">
        <v>202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 t="s">
        <v>205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9" t="s">
        <v>206</v>
      </c>
      <c r="B17" s="73">
        <v>300</v>
      </c>
      <c r="C17" s="6"/>
      <c r="D17" s="6" t="s">
        <v>202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 t="s">
        <v>207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 t="s">
        <v>208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 t="s">
        <v>209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 t="s">
        <v>210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9" t="s">
        <v>211</v>
      </c>
      <c r="B23" s="73">
        <v>1400</v>
      </c>
      <c r="C23" s="6"/>
      <c r="D23" s="6" t="s">
        <v>202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 t="s">
        <v>212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 t="s">
        <v>213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9" t="s">
        <v>214</v>
      </c>
      <c r="B27" s="73">
        <v>2000</v>
      </c>
      <c r="C27" s="6"/>
      <c r="D27" s="6" t="s">
        <v>202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 t="s">
        <v>215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 t="s">
        <v>216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24:B2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2DBDB"/>
  </sheetPr>
  <dimension ref="A1:Z1000"/>
  <sheetViews>
    <sheetView showGridLines="0" workbookViewId="0"/>
  </sheetViews>
  <sheetFormatPr defaultColWidth="12.7109375" defaultRowHeight="15" customHeight="1"/>
  <cols>
    <col min="1" max="1" width="31.42578125" customWidth="1"/>
    <col min="2" max="2" width="16.28515625" customWidth="1"/>
    <col min="3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217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218</v>
      </c>
      <c r="B4" s="73">
        <v>300</v>
      </c>
      <c r="C4" s="6"/>
      <c r="D4" s="6"/>
      <c r="E4" s="6" t="s">
        <v>219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/>
      <c r="E5" s="6" t="s">
        <v>220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 t="s">
        <v>221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 t="s">
        <v>222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2DBDB"/>
  </sheetPr>
  <dimension ref="A1:Z1000"/>
  <sheetViews>
    <sheetView showGridLines="0" workbookViewId="0"/>
  </sheetViews>
  <sheetFormatPr defaultColWidth="12.7109375" defaultRowHeight="15" customHeight="1"/>
  <cols>
    <col min="1" max="1" width="31.42578125" customWidth="1"/>
    <col min="2" max="2" width="16.28515625" customWidth="1"/>
    <col min="3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50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217</v>
      </c>
      <c r="B2" s="1"/>
      <c r="C2" s="1"/>
      <c r="D2" s="1"/>
      <c r="E2" s="1"/>
      <c r="F2" s="1"/>
      <c r="G2" s="1"/>
      <c r="H2" s="1"/>
      <c r="I2" s="1"/>
      <c r="J2" s="1"/>
      <c r="K2" s="89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5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223</v>
      </c>
      <c r="B4" s="73">
        <f>K7+K10+K14+K17+K19</f>
        <v>590</v>
      </c>
      <c r="C4" s="6"/>
      <c r="D4" s="6" t="s">
        <v>224</v>
      </c>
      <c r="E4" s="6"/>
      <c r="F4" s="6"/>
      <c r="G4" s="6"/>
      <c r="H4" s="6"/>
      <c r="I4" s="6"/>
      <c r="J4" s="6"/>
      <c r="K4" s="5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225</v>
      </c>
      <c r="E5" s="6"/>
      <c r="F5" s="6"/>
      <c r="G5" s="6"/>
      <c r="H5" s="6"/>
      <c r="I5" s="6"/>
      <c r="J5" s="6"/>
      <c r="K5" s="50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50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 t="s">
        <v>226</v>
      </c>
      <c r="E7" s="6"/>
      <c r="F7" s="6"/>
      <c r="G7" s="6"/>
      <c r="H7" s="6"/>
      <c r="I7" s="6"/>
      <c r="J7" s="6"/>
      <c r="K7" s="73">
        <v>80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 t="s">
        <v>227</v>
      </c>
      <c r="E8" s="6"/>
      <c r="F8" s="6"/>
      <c r="G8" s="6"/>
      <c r="H8" s="6"/>
      <c r="I8" s="6"/>
      <c r="J8" s="6"/>
      <c r="K8" s="50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50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 t="s">
        <v>228</v>
      </c>
      <c r="E10" s="6"/>
      <c r="F10" s="6"/>
      <c r="G10" s="6"/>
      <c r="H10" s="6"/>
      <c r="I10" s="6"/>
      <c r="J10" s="6"/>
      <c r="K10" s="73">
        <v>180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 t="s">
        <v>229</v>
      </c>
      <c r="E11" s="6"/>
      <c r="F11" s="6"/>
      <c r="G11" s="6"/>
      <c r="H11" s="6"/>
      <c r="I11" s="6"/>
      <c r="J11" s="6"/>
      <c r="K11" s="50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 t="s">
        <v>230</v>
      </c>
      <c r="E12" s="6"/>
      <c r="F12" s="6"/>
      <c r="G12" s="6"/>
      <c r="H12" s="6"/>
      <c r="I12" s="6"/>
      <c r="J12" s="6"/>
      <c r="K12" s="50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 t="s">
        <v>231</v>
      </c>
      <c r="E14" s="6"/>
      <c r="F14" s="6"/>
      <c r="G14" s="6"/>
      <c r="H14" s="6"/>
      <c r="I14" s="6"/>
      <c r="J14" s="6"/>
      <c r="K14" s="73">
        <v>30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 t="s">
        <v>232</v>
      </c>
      <c r="E15" s="6"/>
      <c r="F15" s="6"/>
      <c r="G15" s="6"/>
      <c r="H15" s="6"/>
      <c r="I15" s="6"/>
      <c r="J15" s="6"/>
      <c r="K15" s="50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50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 t="s">
        <v>233</v>
      </c>
      <c r="E17" s="6"/>
      <c r="F17" s="6"/>
      <c r="G17" s="6"/>
      <c r="H17" s="6"/>
      <c r="I17" s="6"/>
      <c r="J17" s="6"/>
      <c r="K17" s="73">
        <v>150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5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 t="s">
        <v>234</v>
      </c>
      <c r="E19" s="6"/>
      <c r="F19" s="6"/>
      <c r="G19" s="6"/>
      <c r="H19" s="6"/>
      <c r="I19" s="6"/>
      <c r="J19" s="6"/>
      <c r="K19" s="73">
        <v>150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5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5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5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5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5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5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5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5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5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5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5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5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5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5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5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5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5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5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5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5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5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5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5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50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50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5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5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5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5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5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5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5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50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50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50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50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50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50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50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50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50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50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50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50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50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50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50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50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50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50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50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50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50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50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50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50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50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50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50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50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50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50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50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50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50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50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50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50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50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50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50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50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50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50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50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50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50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50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0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0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0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0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0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0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0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0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0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0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0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0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0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0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0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0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0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0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0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0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0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0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0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0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0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0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0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0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0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0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0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0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0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0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0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0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0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0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0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0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0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0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0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0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0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0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0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0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0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0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0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0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0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0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0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0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0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0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0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0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0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0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0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0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0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0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0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0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0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0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0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0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0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0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0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0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0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0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0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0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0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0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0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0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0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0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0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0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0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0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0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0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0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0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0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0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0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0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0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0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0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0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0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0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0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0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0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0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0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0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0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50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50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50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50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50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50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50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50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50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50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50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50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50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50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50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50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50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50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50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50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50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50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50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50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50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50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50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50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50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50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50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50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50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50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50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50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50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50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50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50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50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50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50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50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50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50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50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50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50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50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50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50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50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50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50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50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50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50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50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50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50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50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50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50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50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50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50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50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50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50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50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50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50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50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50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50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50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50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50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50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50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50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50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50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50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50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50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50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50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50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50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50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50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50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50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5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5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5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50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50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50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50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50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50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50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50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50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50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50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50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50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50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50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50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50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50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50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50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50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50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50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50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50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50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50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50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50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50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50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50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50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50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50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50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50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50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50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50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50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50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50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50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50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50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50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50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50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50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50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50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50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50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50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50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50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50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50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50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50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50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50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50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50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50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50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50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50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50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50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50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50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50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50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50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50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50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50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50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50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50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50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50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50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50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50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50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50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50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50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50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50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50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50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50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50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50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50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50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50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50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50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50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50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50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50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50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50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50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50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50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50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50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50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50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50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50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50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50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50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50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50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50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50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50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50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50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50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50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50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50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50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50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50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50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50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50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50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50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50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50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50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50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50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50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50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50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50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50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50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50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50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50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50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50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50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50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50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50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50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50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50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50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50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50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50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50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50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50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50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50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50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50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50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50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50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50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50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50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50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50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50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50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50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50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50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50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50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50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50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50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50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50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50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50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50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50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50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50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50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50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50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50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50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50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50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50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50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50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50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50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50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50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50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50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50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50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50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50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50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50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50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50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50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50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50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50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50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50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50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50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50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50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50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50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50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50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50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50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50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50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50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50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50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50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50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50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50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50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50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50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50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50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50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50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50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50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50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50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50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50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50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50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50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50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50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50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50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50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50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50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50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50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50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50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50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50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50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50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50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50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50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50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50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50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50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50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50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50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50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50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50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50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50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50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50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50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50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50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50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50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50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50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50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50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50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50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50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50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50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50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50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50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50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50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50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50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50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50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50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50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50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50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50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50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50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50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50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50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50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50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50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50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50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50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50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50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50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50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50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50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50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50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50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50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50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50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50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50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50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50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50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50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50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50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50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50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50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50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50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50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50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50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50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50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50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50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50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50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50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50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50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50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50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50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50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50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50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50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50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50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50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50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50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50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50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50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50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50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50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50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50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50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50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50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50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50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50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50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50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50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50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50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50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50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50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50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50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50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50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50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50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50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50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50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50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50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50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50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50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50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50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50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50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50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50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50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50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50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50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50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50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50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50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50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50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50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50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50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50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50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50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50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50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50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50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50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50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50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50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50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50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50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50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50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50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50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50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50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50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50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50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50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50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50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50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50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50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50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50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50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50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50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50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50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50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50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50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50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50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50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50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50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50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50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50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50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50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50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50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50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50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50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50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50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50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50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50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50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50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50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50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50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50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50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50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50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50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50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50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50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50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50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50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50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50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50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50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50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50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50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50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50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50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50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50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50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50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50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50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50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50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50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50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50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50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50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50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50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50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50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50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50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50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50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50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50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50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50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50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50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50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50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50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50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50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50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50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50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50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50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50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50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50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50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50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50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50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50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50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50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50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50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50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50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50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50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50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50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50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50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50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50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50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50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50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50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50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50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50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50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50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50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50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50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50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50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50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50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50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50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50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50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50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50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50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50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50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50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50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50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50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50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50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50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50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50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50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50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50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50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50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50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50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50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50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50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50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50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50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50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50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50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50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50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50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50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50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50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50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50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50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50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50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50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50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50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50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50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50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50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50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50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50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50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50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50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50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50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50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50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50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50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50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50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50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50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50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50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50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50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50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50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50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50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50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50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50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50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50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50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50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50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50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50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2DBDB"/>
  </sheetPr>
  <dimension ref="A1:Z1000"/>
  <sheetViews>
    <sheetView showGridLines="0" tabSelected="1" workbookViewId="0">
      <selection activeCell="K16" sqref="K16"/>
    </sheetView>
  </sheetViews>
  <sheetFormatPr defaultColWidth="12.7109375" defaultRowHeight="15" customHeight="1"/>
  <cols>
    <col min="1" max="1" width="31.42578125" customWidth="1"/>
    <col min="2" max="2" width="16.28515625" customWidth="1"/>
    <col min="3" max="3" width="10.42578125" customWidth="1"/>
    <col min="4" max="5" width="11.42578125" customWidth="1"/>
    <col min="6" max="7" width="11.28515625" customWidth="1"/>
    <col min="8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217</v>
      </c>
      <c r="B2" s="1"/>
      <c r="C2" s="1"/>
      <c r="D2" s="1"/>
      <c r="E2" s="1"/>
      <c r="F2" s="1"/>
      <c r="G2" s="1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235</v>
      </c>
      <c r="B4" s="73">
        <v>2400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 t="s">
        <v>236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 t="s">
        <v>237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 t="s">
        <v>238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 t="s">
        <v>239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 t="s">
        <v>240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 t="s">
        <v>241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 t="s">
        <v>242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 t="s">
        <v>243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 t="s">
        <v>244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 t="s">
        <v>245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defaultColWidth="12.7109375" defaultRowHeight="15" customHeight="1"/>
  <cols>
    <col min="1" max="4" width="20.42578125" customWidth="1"/>
    <col min="5" max="5" width="23.7109375" customWidth="1"/>
    <col min="6" max="26" width="20.42578125" customWidth="1"/>
  </cols>
  <sheetData>
    <row r="1" spans="1:26">
      <c r="A1" s="90"/>
      <c r="B1" s="90"/>
      <c r="C1" s="91">
        <f>C2/(C2+B2)</f>
        <v>1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>
      <c r="A2" s="90"/>
      <c r="B2" s="92">
        <f t="shared" ref="B2:C2" si="0">SUBTOTAL(9,B4:B40)</f>
        <v>0</v>
      </c>
      <c r="C2" s="92">
        <f t="shared" si="0"/>
        <v>2098.8199999999997</v>
      </c>
      <c r="D2" s="91">
        <f>1-(B2/(B2+C2))</f>
        <v>1</v>
      </c>
      <c r="E2" s="90"/>
      <c r="F2" s="90">
        <f>COUNTIF(F4:F34,"to PayPal")</f>
        <v>1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>
      <c r="A3" s="93" t="s">
        <v>178</v>
      </c>
      <c r="B3" s="93" t="s">
        <v>246</v>
      </c>
      <c r="C3" s="94" t="s">
        <v>247</v>
      </c>
      <c r="D3" s="93" t="s">
        <v>248</v>
      </c>
      <c r="E3" s="93" t="s">
        <v>249</v>
      </c>
      <c r="F3" s="93" t="s">
        <v>250</v>
      </c>
      <c r="G3" s="95" t="s">
        <v>251</v>
      </c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>
      <c r="A4" s="96" t="s">
        <v>252</v>
      </c>
      <c r="B4" s="97">
        <f t="shared" ref="B4:B16" si="1">70-C4</f>
        <v>0</v>
      </c>
      <c r="C4" s="53">
        <v>70</v>
      </c>
      <c r="D4" s="98">
        <v>42801</v>
      </c>
      <c r="E4" s="90"/>
      <c r="F4" s="90" t="s">
        <v>253</v>
      </c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>
      <c r="A5" s="96" t="s">
        <v>254</v>
      </c>
      <c r="B5" s="97">
        <f t="shared" si="1"/>
        <v>0</v>
      </c>
      <c r="C5" s="53">
        <v>70</v>
      </c>
      <c r="D5" s="98">
        <v>42796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>
      <c r="A6" s="96" t="s">
        <v>255</v>
      </c>
      <c r="B6" s="97">
        <f t="shared" si="1"/>
        <v>0</v>
      </c>
      <c r="C6" s="53">
        <v>70</v>
      </c>
      <c r="D6" s="98">
        <v>42757</v>
      </c>
      <c r="E6" s="98">
        <v>42794</v>
      </c>
      <c r="F6" s="90" t="s">
        <v>253</v>
      </c>
      <c r="G6" s="90"/>
      <c r="H6" s="90"/>
      <c r="I6" s="92">
        <f>B2+C2+1.18+70</f>
        <v>2169.9999999999995</v>
      </c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>
      <c r="A7" s="96" t="s">
        <v>256</v>
      </c>
      <c r="B7" s="97">
        <f t="shared" si="1"/>
        <v>0</v>
      </c>
      <c r="C7" s="53">
        <v>70</v>
      </c>
      <c r="D7" s="98">
        <v>42766</v>
      </c>
      <c r="E7" s="98">
        <v>42794</v>
      </c>
      <c r="F7" s="90" t="s">
        <v>253</v>
      </c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>
      <c r="A8" s="96" t="s">
        <v>257</v>
      </c>
      <c r="B8" s="97">
        <f t="shared" si="1"/>
        <v>0</v>
      </c>
      <c r="C8" s="53">
        <v>70</v>
      </c>
      <c r="D8" s="98">
        <v>42766</v>
      </c>
      <c r="E8" s="98">
        <v>42807</v>
      </c>
      <c r="F8" s="90" t="s">
        <v>253</v>
      </c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>
      <c r="A9" s="96" t="s">
        <v>258</v>
      </c>
      <c r="B9" s="97">
        <f t="shared" si="1"/>
        <v>0</v>
      </c>
      <c r="C9" s="53">
        <v>70</v>
      </c>
      <c r="D9" s="98">
        <v>42761</v>
      </c>
      <c r="E9" s="98">
        <v>42790</v>
      </c>
      <c r="F9" s="90" t="s">
        <v>253</v>
      </c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>
      <c r="A10" s="96" t="s">
        <v>259</v>
      </c>
      <c r="B10" s="97">
        <f t="shared" si="1"/>
        <v>0</v>
      </c>
      <c r="C10" s="53">
        <v>70</v>
      </c>
      <c r="D10" s="98">
        <v>42762</v>
      </c>
      <c r="E10" s="98">
        <v>42792</v>
      </c>
      <c r="F10" s="90" t="s">
        <v>253</v>
      </c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>
      <c r="A11" s="96" t="s">
        <v>260</v>
      </c>
      <c r="B11" s="97">
        <f t="shared" si="1"/>
        <v>0</v>
      </c>
      <c r="C11" s="53">
        <v>70</v>
      </c>
      <c r="D11" s="98">
        <v>42764</v>
      </c>
      <c r="E11" s="98">
        <v>42793</v>
      </c>
      <c r="F11" s="90" t="s">
        <v>253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>
      <c r="A12" s="96" t="s">
        <v>89</v>
      </c>
      <c r="B12" s="97">
        <f t="shared" si="1"/>
        <v>0</v>
      </c>
      <c r="C12" s="53">
        <v>70</v>
      </c>
      <c r="D12" s="98">
        <v>42725</v>
      </c>
      <c r="E12" s="98"/>
      <c r="F12" s="90" t="s">
        <v>261</v>
      </c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>
      <c r="A13" s="96" t="s">
        <v>262</v>
      </c>
      <c r="B13" s="97">
        <f t="shared" si="1"/>
        <v>0</v>
      </c>
      <c r="C13" s="53">
        <f>30+30+10</f>
        <v>70</v>
      </c>
      <c r="D13" s="98">
        <v>42726</v>
      </c>
      <c r="E13" s="98">
        <v>42767</v>
      </c>
      <c r="F13" s="90" t="s">
        <v>261</v>
      </c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>
      <c r="A14" s="96" t="s">
        <v>263</v>
      </c>
      <c r="B14" s="97">
        <f t="shared" si="1"/>
        <v>0</v>
      </c>
      <c r="C14" s="53">
        <v>70</v>
      </c>
      <c r="D14" s="98">
        <v>42737</v>
      </c>
      <c r="E14" s="98"/>
      <c r="F14" s="90" t="s">
        <v>261</v>
      </c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>
      <c r="A15" s="96" t="s">
        <v>264</v>
      </c>
      <c r="B15" s="97">
        <f t="shared" si="1"/>
        <v>0</v>
      </c>
      <c r="C15" s="53">
        <f>40+30</f>
        <v>70</v>
      </c>
      <c r="D15" s="98">
        <v>42742</v>
      </c>
      <c r="E15" s="98">
        <v>42768</v>
      </c>
      <c r="F15" s="90" t="s">
        <v>253</v>
      </c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>
      <c r="A16" s="96" t="s">
        <v>265</v>
      </c>
      <c r="B16" s="97">
        <f t="shared" si="1"/>
        <v>0</v>
      </c>
      <c r="C16" s="53">
        <v>70</v>
      </c>
      <c r="D16" s="98">
        <v>42755</v>
      </c>
      <c r="E16" s="98"/>
      <c r="F16" s="90" t="s">
        <v>253</v>
      </c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>
      <c r="A17" s="96" t="s">
        <v>266</v>
      </c>
      <c r="B17" s="97">
        <v>0</v>
      </c>
      <c r="C17" s="53">
        <v>68.819999999999993</v>
      </c>
      <c r="D17" s="98">
        <v>42757</v>
      </c>
      <c r="E17" s="98"/>
      <c r="F17" s="90" t="s">
        <v>267</v>
      </c>
      <c r="G17" s="90" t="s">
        <v>268</v>
      </c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>
      <c r="A18" s="96" t="s">
        <v>84</v>
      </c>
      <c r="B18" s="97">
        <f t="shared" ref="B18:B27" si="2">70-C18</f>
        <v>0</v>
      </c>
      <c r="C18" s="53">
        <v>70</v>
      </c>
      <c r="D18" s="98">
        <v>42757</v>
      </c>
      <c r="E18" s="98"/>
      <c r="F18" s="90" t="s">
        <v>253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>
      <c r="A19" s="96" t="s">
        <v>269</v>
      </c>
      <c r="B19" s="97">
        <f t="shared" si="2"/>
        <v>0</v>
      </c>
      <c r="C19" s="53">
        <v>70</v>
      </c>
      <c r="D19" s="98">
        <v>42761</v>
      </c>
      <c r="E19" s="98"/>
      <c r="F19" s="90" t="s">
        <v>253</v>
      </c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>
      <c r="A20" s="96" t="s">
        <v>270</v>
      </c>
      <c r="B20" s="97">
        <f t="shared" si="2"/>
        <v>0</v>
      </c>
      <c r="C20" s="53">
        <v>70</v>
      </c>
      <c r="D20" s="98">
        <v>42761</v>
      </c>
      <c r="E20" s="98"/>
      <c r="F20" s="90" t="s">
        <v>253</v>
      </c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>
      <c r="A21" s="96" t="s">
        <v>95</v>
      </c>
      <c r="B21" s="97">
        <f t="shared" si="2"/>
        <v>0</v>
      </c>
      <c r="C21" s="53">
        <v>70</v>
      </c>
      <c r="D21" s="98">
        <v>42761</v>
      </c>
      <c r="E21" s="98"/>
      <c r="F21" s="90" t="s">
        <v>253</v>
      </c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>
      <c r="A22" s="96" t="s">
        <v>82</v>
      </c>
      <c r="B22" s="97">
        <f t="shared" si="2"/>
        <v>0</v>
      </c>
      <c r="C22" s="53">
        <v>70</v>
      </c>
      <c r="D22" s="98">
        <v>42761</v>
      </c>
      <c r="E22" s="98"/>
      <c r="F22" s="90" t="s">
        <v>253</v>
      </c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>
      <c r="A23" s="96" t="s">
        <v>271</v>
      </c>
      <c r="B23" s="97">
        <f t="shared" si="2"/>
        <v>0</v>
      </c>
      <c r="C23" s="53">
        <v>70</v>
      </c>
      <c r="D23" s="98">
        <v>42761</v>
      </c>
      <c r="E23" s="98"/>
      <c r="F23" s="90" t="s">
        <v>253</v>
      </c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>
      <c r="A24" s="96" t="s">
        <v>272</v>
      </c>
      <c r="B24" s="97">
        <f t="shared" si="2"/>
        <v>0</v>
      </c>
      <c r="C24" s="53">
        <v>70</v>
      </c>
      <c r="D24" s="98">
        <v>42761</v>
      </c>
      <c r="E24" s="98"/>
      <c r="F24" s="90" t="s">
        <v>253</v>
      </c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>
      <c r="A25" s="96" t="s">
        <v>273</v>
      </c>
      <c r="B25" s="97">
        <f t="shared" si="2"/>
        <v>0</v>
      </c>
      <c r="C25" s="53">
        <v>70</v>
      </c>
      <c r="D25" s="98">
        <v>42761</v>
      </c>
      <c r="E25" s="98"/>
      <c r="F25" s="90" t="s">
        <v>253</v>
      </c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>
      <c r="A26" s="96" t="s">
        <v>274</v>
      </c>
      <c r="B26" s="97">
        <f t="shared" si="2"/>
        <v>0</v>
      </c>
      <c r="C26" s="53">
        <v>70</v>
      </c>
      <c r="D26" s="98">
        <v>42762</v>
      </c>
      <c r="E26" s="98"/>
      <c r="F26" s="90" t="s">
        <v>253</v>
      </c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>
      <c r="A27" s="96" t="s">
        <v>275</v>
      </c>
      <c r="B27" s="97">
        <f t="shared" si="2"/>
        <v>0</v>
      </c>
      <c r="C27" s="53">
        <v>70</v>
      </c>
      <c r="D27" s="98">
        <v>42762</v>
      </c>
      <c r="E27" s="98"/>
      <c r="F27" s="90" t="s">
        <v>253</v>
      </c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>
      <c r="A28" s="96" t="s">
        <v>276</v>
      </c>
      <c r="B28" s="97">
        <v>0</v>
      </c>
      <c r="C28" s="53"/>
      <c r="D28" s="90"/>
      <c r="E28" s="90"/>
      <c r="F28" s="90"/>
      <c r="G28" s="90" t="s">
        <v>277</v>
      </c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>
      <c r="A29" s="96" t="s">
        <v>278</v>
      </c>
      <c r="B29" s="97">
        <f t="shared" ref="B29:B34" si="3">70-C29</f>
        <v>0</v>
      </c>
      <c r="C29" s="53">
        <v>70</v>
      </c>
      <c r="D29" s="98">
        <v>42764</v>
      </c>
      <c r="E29" s="98"/>
      <c r="F29" s="90" t="s">
        <v>253</v>
      </c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>
      <c r="A30" s="96" t="s">
        <v>279</v>
      </c>
      <c r="B30" s="97">
        <f t="shared" si="3"/>
        <v>0</v>
      </c>
      <c r="C30" s="53">
        <v>70</v>
      </c>
      <c r="D30" s="98">
        <v>42765</v>
      </c>
      <c r="E30" s="98"/>
      <c r="F30" s="90" t="s">
        <v>253</v>
      </c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>
      <c r="A31" s="96" t="s">
        <v>280</v>
      </c>
      <c r="B31" s="97">
        <f t="shared" si="3"/>
        <v>0</v>
      </c>
      <c r="C31" s="53">
        <v>70</v>
      </c>
      <c r="D31" s="98">
        <v>42766</v>
      </c>
      <c r="E31" s="90"/>
      <c r="F31" s="90" t="s">
        <v>253</v>
      </c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>
      <c r="A32" s="96" t="s">
        <v>87</v>
      </c>
      <c r="B32" s="97">
        <f t="shared" si="3"/>
        <v>0</v>
      </c>
      <c r="C32" s="53">
        <v>70</v>
      </c>
      <c r="D32" s="98">
        <v>42766</v>
      </c>
      <c r="E32" s="98"/>
      <c r="F32" s="90" t="s">
        <v>253</v>
      </c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>
      <c r="A33" s="96" t="s">
        <v>281</v>
      </c>
      <c r="B33" s="97">
        <f t="shared" si="3"/>
        <v>0</v>
      </c>
      <c r="C33" s="53">
        <v>70</v>
      </c>
      <c r="D33" s="98">
        <v>42769</v>
      </c>
      <c r="E33" s="90"/>
      <c r="F33" s="90" t="s">
        <v>253</v>
      </c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>
      <c r="A34" s="96" t="s">
        <v>282</v>
      </c>
      <c r="B34" s="97">
        <f t="shared" si="3"/>
        <v>0</v>
      </c>
      <c r="C34" s="53">
        <v>70</v>
      </c>
      <c r="D34" s="98">
        <v>42773</v>
      </c>
      <c r="E34" s="90"/>
      <c r="F34" s="90" t="s">
        <v>253</v>
      </c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>
      <c r="A35" s="90"/>
      <c r="B35" s="90"/>
      <c r="C35" s="53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>
      <c r="A36" s="90"/>
      <c r="B36" s="90"/>
      <c r="C36" s="53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>
      <c r="A37" s="90"/>
      <c r="B37" s="90"/>
      <c r="C37" s="53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>
      <c r="A38" s="90"/>
      <c r="B38" s="90"/>
      <c r="C38" s="53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>
      <c r="A39" s="90"/>
      <c r="B39" s="90"/>
      <c r="C39" s="53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>
      <c r="A40" s="90"/>
      <c r="B40" s="90"/>
      <c r="C40" s="53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>
      <c r="A41" s="90"/>
      <c r="B41" s="90"/>
      <c r="C41" s="53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>
      <c r="A42" s="90"/>
      <c r="B42" s="90"/>
      <c r="C42" s="53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>
      <c r="A43" s="90"/>
      <c r="B43" s="90"/>
      <c r="C43" s="53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>
      <c r="A44" s="90"/>
      <c r="B44" s="90"/>
      <c r="C44" s="53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>
      <c r="A45" s="90"/>
      <c r="B45" s="90"/>
      <c r="C45" s="53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>
      <c r="A46" s="90"/>
      <c r="B46" s="90"/>
      <c r="C46" s="53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>
      <c r="A47" s="90"/>
      <c r="B47" s="90"/>
      <c r="C47" s="53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>
      <c r="A48" s="90"/>
      <c r="B48" s="90"/>
      <c r="C48" s="53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>
      <c r="A49" s="90"/>
      <c r="B49" s="90"/>
      <c r="C49" s="53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>
      <c r="A50" s="90"/>
      <c r="B50" s="90"/>
      <c r="C50" s="53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>
      <c r="A51" s="90"/>
      <c r="B51" s="90"/>
      <c r="C51" s="53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>
      <c r="A52" s="90"/>
      <c r="B52" s="90"/>
      <c r="C52" s="53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>
      <c r="A53" s="90"/>
      <c r="B53" s="90"/>
      <c r="C53" s="53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>
      <c r="A54" s="90"/>
      <c r="B54" s="90"/>
      <c r="C54" s="53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>
      <c r="A55" s="90"/>
      <c r="B55" s="90"/>
      <c r="C55" s="53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>
      <c r="A56" s="90"/>
      <c r="B56" s="90"/>
      <c r="C56" s="53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>
      <c r="A57" s="90"/>
      <c r="B57" s="90"/>
      <c r="C57" s="53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>
      <c r="A58" s="90"/>
      <c r="B58" s="90"/>
      <c r="C58" s="53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>
      <c r="A59" s="90"/>
      <c r="B59" s="90"/>
      <c r="C59" s="53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>
      <c r="A60" s="90"/>
      <c r="B60" s="90"/>
      <c r="C60" s="53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>
      <c r="A61" s="90"/>
      <c r="B61" s="90"/>
      <c r="C61" s="53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>
      <c r="A62" s="90"/>
      <c r="B62" s="90"/>
      <c r="C62" s="53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>
      <c r="A63" s="90"/>
      <c r="B63" s="90"/>
      <c r="C63" s="53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>
      <c r="A64" s="90"/>
      <c r="B64" s="90"/>
      <c r="C64" s="53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>
      <c r="A65" s="90"/>
      <c r="B65" s="90"/>
      <c r="C65" s="53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>
      <c r="A66" s="90"/>
      <c r="B66" s="90"/>
      <c r="C66" s="53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>
      <c r="A67" s="90"/>
      <c r="B67" s="90"/>
      <c r="C67" s="53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>
      <c r="A68" s="90"/>
      <c r="B68" s="90"/>
      <c r="C68" s="53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>
      <c r="A69" s="90"/>
      <c r="B69" s="90"/>
      <c r="C69" s="53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>
      <c r="A70" s="90"/>
      <c r="B70" s="90"/>
      <c r="C70" s="53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>
      <c r="A71" s="90"/>
      <c r="B71" s="90"/>
      <c r="C71" s="53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>
      <c r="A72" s="90"/>
      <c r="B72" s="90"/>
      <c r="C72" s="53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>
      <c r="A73" s="90"/>
      <c r="B73" s="90"/>
      <c r="C73" s="53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>
      <c r="A74" s="90"/>
      <c r="B74" s="90"/>
      <c r="C74" s="53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>
      <c r="A75" s="90"/>
      <c r="B75" s="90"/>
      <c r="C75" s="53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>
      <c r="A76" s="90"/>
      <c r="B76" s="90"/>
      <c r="C76" s="53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>
      <c r="A77" s="90"/>
      <c r="B77" s="90"/>
      <c r="C77" s="53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>
      <c r="A78" s="90"/>
      <c r="B78" s="90"/>
      <c r="C78" s="53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>
      <c r="A79" s="90"/>
      <c r="B79" s="90"/>
      <c r="C79" s="53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>
      <c r="A80" s="90"/>
      <c r="B80" s="90"/>
      <c r="C80" s="53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>
      <c r="A81" s="90"/>
      <c r="B81" s="90"/>
      <c r="C81" s="53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>
      <c r="A82" s="90"/>
      <c r="B82" s="90"/>
      <c r="C82" s="53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>
      <c r="A83" s="90"/>
      <c r="B83" s="90"/>
      <c r="C83" s="53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>
      <c r="A84" s="90"/>
      <c r="B84" s="90"/>
      <c r="C84" s="53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>
      <c r="A85" s="90"/>
      <c r="B85" s="90"/>
      <c r="C85" s="53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>
      <c r="A86" s="90"/>
      <c r="B86" s="90"/>
      <c r="C86" s="53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>
      <c r="A87" s="90"/>
      <c r="B87" s="90"/>
      <c r="C87" s="53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>
      <c r="A88" s="90"/>
      <c r="B88" s="90"/>
      <c r="C88" s="53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>
      <c r="A89" s="90"/>
      <c r="B89" s="90"/>
      <c r="C89" s="53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>
      <c r="A90" s="90"/>
      <c r="B90" s="90"/>
      <c r="C90" s="53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>
      <c r="A91" s="90"/>
      <c r="B91" s="90"/>
      <c r="C91" s="53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>
      <c r="A92" s="90"/>
      <c r="B92" s="90"/>
      <c r="C92" s="53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>
      <c r="A93" s="90"/>
      <c r="B93" s="90"/>
      <c r="C93" s="53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>
      <c r="A94" s="90"/>
      <c r="B94" s="90"/>
      <c r="C94" s="53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>
      <c r="A95" s="90"/>
      <c r="B95" s="90"/>
      <c r="C95" s="53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>
      <c r="A96" s="90"/>
      <c r="B96" s="90"/>
      <c r="C96" s="53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>
      <c r="A97" s="90"/>
      <c r="B97" s="90"/>
      <c r="C97" s="53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>
      <c r="A98" s="90"/>
      <c r="B98" s="90"/>
      <c r="C98" s="53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>
      <c r="A99" s="90"/>
      <c r="B99" s="90"/>
      <c r="C99" s="53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>
      <c r="A100" s="90"/>
      <c r="B100" s="90"/>
      <c r="C100" s="53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>
      <c r="A101" s="90"/>
      <c r="B101" s="90"/>
      <c r="C101" s="53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>
      <c r="A102" s="90"/>
      <c r="B102" s="90"/>
      <c r="C102" s="53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>
      <c r="A103" s="90"/>
      <c r="B103" s="90"/>
      <c r="C103" s="53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>
      <c r="A104" s="90"/>
      <c r="B104" s="90"/>
      <c r="C104" s="53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>
      <c r="A105" s="90"/>
      <c r="B105" s="90"/>
      <c r="C105" s="53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>
      <c r="A106" s="90"/>
      <c r="B106" s="90"/>
      <c r="C106" s="53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>
      <c r="A107" s="90"/>
      <c r="B107" s="90"/>
      <c r="C107" s="53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>
      <c r="A108" s="90"/>
      <c r="B108" s="90"/>
      <c r="C108" s="53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>
      <c r="A109" s="90"/>
      <c r="B109" s="90"/>
      <c r="C109" s="53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>
      <c r="A110" s="90"/>
      <c r="B110" s="90"/>
      <c r="C110" s="53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>
      <c r="A111" s="90"/>
      <c r="B111" s="90"/>
      <c r="C111" s="53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>
      <c r="A112" s="90"/>
      <c r="B112" s="90"/>
      <c r="C112" s="53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>
      <c r="A113" s="90"/>
      <c r="B113" s="90"/>
      <c r="C113" s="53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>
      <c r="A114" s="90"/>
      <c r="B114" s="90"/>
      <c r="C114" s="53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>
      <c r="A115" s="90"/>
      <c r="B115" s="90"/>
      <c r="C115" s="53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>
      <c r="A116" s="90"/>
      <c r="B116" s="90"/>
      <c r="C116" s="53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>
      <c r="A117" s="90"/>
      <c r="B117" s="90"/>
      <c r="C117" s="53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>
      <c r="A118" s="90"/>
      <c r="B118" s="90"/>
      <c r="C118" s="53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>
      <c r="A119" s="90"/>
      <c r="B119" s="90"/>
      <c r="C119" s="53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>
      <c r="A120" s="90"/>
      <c r="B120" s="90"/>
      <c r="C120" s="53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>
      <c r="A121" s="90"/>
      <c r="B121" s="90"/>
      <c r="C121" s="53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>
      <c r="A122" s="90"/>
      <c r="B122" s="90"/>
      <c r="C122" s="53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>
      <c r="A123" s="90"/>
      <c r="B123" s="90"/>
      <c r="C123" s="53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>
      <c r="A124" s="90"/>
      <c r="B124" s="90"/>
      <c r="C124" s="53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>
      <c r="A125" s="90"/>
      <c r="B125" s="90"/>
      <c r="C125" s="53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90"/>
      <c r="B126" s="90"/>
      <c r="C126" s="53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90"/>
      <c r="B127" s="90"/>
      <c r="C127" s="53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90"/>
      <c r="B128" s="90"/>
      <c r="C128" s="53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/>
      <c r="B129" s="90"/>
      <c r="C129" s="53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/>
      <c r="B130" s="90"/>
      <c r="C130" s="53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/>
      <c r="B131" s="90"/>
      <c r="C131" s="53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/>
      <c r="B132" s="90"/>
      <c r="C132" s="53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90"/>
      <c r="C133" s="53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/>
      <c r="B134" s="90"/>
      <c r="C134" s="53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/>
      <c r="B135" s="90"/>
      <c r="C135" s="53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90"/>
      <c r="C136" s="53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/>
      <c r="B137" s="90"/>
      <c r="C137" s="53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/>
      <c r="B138" s="90"/>
      <c r="C138" s="53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/>
      <c r="B139" s="90"/>
      <c r="C139" s="53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90"/>
      <c r="C140" s="53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/>
      <c r="B141" s="90"/>
      <c r="C141" s="53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/>
      <c r="B142" s="90"/>
      <c r="C142" s="53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/>
      <c r="B143" s="90"/>
      <c r="C143" s="53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90"/>
      <c r="C144" s="53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/>
      <c r="B145" s="90"/>
      <c r="C145" s="53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90"/>
      <c r="C146" s="53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90"/>
      <c r="C147" s="53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/>
      <c r="B148" s="90"/>
      <c r="C148" s="53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/>
      <c r="B149" s="90"/>
      <c r="C149" s="53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/>
      <c r="B150" s="90"/>
      <c r="C150" s="53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/>
      <c r="B151" s="90"/>
      <c r="C151" s="53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/>
      <c r="B152" s="90"/>
      <c r="C152" s="53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>
      <c r="A153" s="90"/>
      <c r="B153" s="90"/>
      <c r="C153" s="53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/>
      <c r="B154" s="90"/>
      <c r="C154" s="53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>
      <c r="A155" s="90"/>
      <c r="B155" s="90"/>
      <c r="C155" s="53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/>
      <c r="B156" s="90"/>
      <c r="C156" s="53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90"/>
      <c r="C157" s="53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90"/>
      <c r="B158" s="90"/>
      <c r="C158" s="53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90"/>
      <c r="B159" s="90"/>
      <c r="C159" s="53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90"/>
      <c r="C160" s="53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90"/>
      <c r="C161" s="53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90"/>
      <c r="C162" s="53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90"/>
      <c r="C163" s="53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90"/>
      <c r="C164" s="53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90"/>
      <c r="C165" s="53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90"/>
      <c r="C166" s="53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90"/>
      <c r="C167" s="53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90"/>
      <c r="C168" s="53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90"/>
      <c r="C169" s="53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90"/>
      <c r="C170" s="53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90"/>
      <c r="C171" s="53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90"/>
      <c r="C172" s="53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90"/>
      <c r="C173" s="53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90"/>
      <c r="C174" s="53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90"/>
      <c r="C175" s="53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90"/>
      <c r="C176" s="53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90"/>
      <c r="C177" s="53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90"/>
      <c r="C178" s="53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90"/>
      <c r="C179" s="53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90"/>
      <c r="C180" s="53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90"/>
      <c r="C181" s="53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90"/>
      <c r="C182" s="53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90"/>
      <c r="C183" s="53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90"/>
      <c r="C184" s="53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90"/>
      <c r="C185" s="53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90"/>
      <c r="C186" s="53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90"/>
      <c r="C187" s="53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90"/>
      <c r="C188" s="53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90"/>
      <c r="C189" s="53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90"/>
      <c r="C190" s="53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90"/>
      <c r="C191" s="53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90"/>
      <c r="C192" s="53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90"/>
      <c r="C193" s="53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90"/>
      <c r="C194" s="53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90"/>
      <c r="C195" s="53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90"/>
      <c r="C196" s="53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90"/>
      <c r="C197" s="53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90"/>
      <c r="C198" s="53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90"/>
      <c r="C199" s="53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90"/>
      <c r="C200" s="53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90"/>
      <c r="C201" s="53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90"/>
      <c r="C202" s="53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90"/>
      <c r="C203" s="53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90"/>
      <c r="C204" s="53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90"/>
      <c r="C205" s="53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90"/>
      <c r="C206" s="53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90"/>
      <c r="C207" s="53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90"/>
      <c r="C208" s="53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90"/>
      <c r="C209" s="53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90"/>
      <c r="C210" s="53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90"/>
      <c r="C211" s="53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90"/>
      <c r="C212" s="53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90"/>
      <c r="C213" s="53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90"/>
      <c r="C214" s="53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90"/>
      <c r="C215" s="53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90"/>
      <c r="C216" s="53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90"/>
      <c r="C217" s="53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90"/>
      <c r="C218" s="53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90"/>
      <c r="C219" s="53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90"/>
      <c r="C220" s="53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90"/>
      <c r="C221" s="53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90"/>
      <c r="C222" s="53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90"/>
      <c r="C223" s="53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90"/>
      <c r="C224" s="53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90"/>
      <c r="C225" s="53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90"/>
      <c r="C226" s="53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90"/>
      <c r="C227" s="53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90"/>
      <c r="C228" s="53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90"/>
      <c r="C229" s="53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90"/>
      <c r="C230" s="53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90"/>
      <c r="C231" s="53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90"/>
      <c r="C232" s="53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90"/>
      <c r="C233" s="53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90"/>
      <c r="C234" s="53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90"/>
      <c r="C235" s="53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90"/>
      <c r="C236" s="53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90"/>
      <c r="C237" s="53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90"/>
      <c r="C238" s="53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90"/>
      <c r="C239" s="53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90"/>
      <c r="C240" s="53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90"/>
      <c r="C241" s="53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90"/>
      <c r="C242" s="53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90"/>
      <c r="C243" s="53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90"/>
      <c r="C244" s="53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90"/>
      <c r="C245" s="53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90"/>
      <c r="C246" s="53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90"/>
      <c r="C247" s="53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90"/>
      <c r="C248" s="53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90"/>
      <c r="C249" s="53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90"/>
      <c r="C250" s="53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90"/>
      <c r="C251" s="53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90"/>
      <c r="C252" s="53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90"/>
      <c r="C253" s="53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90"/>
      <c r="C254" s="53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90"/>
      <c r="C255" s="53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90"/>
      <c r="C256" s="53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90"/>
      <c r="C257" s="53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90"/>
      <c r="C258" s="53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90"/>
      <c r="C259" s="53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90"/>
      <c r="C260" s="53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90"/>
      <c r="C261" s="53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90"/>
      <c r="C262" s="53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90"/>
      <c r="C263" s="53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90"/>
      <c r="C264" s="53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90"/>
      <c r="C265" s="53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90"/>
      <c r="C266" s="53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90"/>
      <c r="C267" s="53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90"/>
      <c r="C268" s="53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90"/>
      <c r="C269" s="53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90"/>
      <c r="C270" s="53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90"/>
      <c r="C271" s="53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90"/>
      <c r="C272" s="53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90"/>
      <c r="C273" s="53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90"/>
      <c r="C274" s="53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90"/>
      <c r="C275" s="53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90"/>
      <c r="C276" s="53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90"/>
      <c r="C277" s="53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90"/>
      <c r="C278" s="53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90"/>
      <c r="C279" s="53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90"/>
      <c r="C280" s="53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90"/>
      <c r="C281" s="53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90"/>
      <c r="C282" s="53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90"/>
      <c r="C283" s="53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90"/>
      <c r="C284" s="53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90"/>
      <c r="C285" s="53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90"/>
      <c r="C286" s="53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90"/>
      <c r="C287" s="53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90"/>
      <c r="C288" s="53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90"/>
      <c r="C289" s="53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90"/>
      <c r="C290" s="53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90"/>
      <c r="C291" s="53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90"/>
      <c r="C292" s="53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90"/>
      <c r="C293" s="53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90"/>
      <c r="C294" s="53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90"/>
      <c r="C295" s="53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90"/>
      <c r="C296" s="53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90"/>
      <c r="C297" s="53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90"/>
      <c r="C298" s="53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90"/>
      <c r="C299" s="53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90"/>
      <c r="C300" s="53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90"/>
      <c r="C301" s="53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90"/>
      <c r="C302" s="53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90"/>
      <c r="C303" s="53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90"/>
      <c r="C304" s="53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90"/>
      <c r="C305" s="53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90"/>
      <c r="C306" s="53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90"/>
      <c r="C307" s="53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90"/>
      <c r="C308" s="53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90"/>
      <c r="C309" s="53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90"/>
      <c r="C310" s="53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90"/>
      <c r="C311" s="53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90"/>
      <c r="C312" s="53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90"/>
      <c r="C313" s="53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90"/>
      <c r="C314" s="53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90"/>
      <c r="C315" s="53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90"/>
      <c r="C316" s="53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90"/>
      <c r="C317" s="53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90"/>
      <c r="C318" s="53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90"/>
      <c r="C319" s="53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90"/>
      <c r="C320" s="53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90"/>
      <c r="C321" s="53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90"/>
      <c r="C322" s="53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90"/>
      <c r="C323" s="53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90"/>
      <c r="C324" s="53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90"/>
      <c r="C325" s="53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90"/>
      <c r="C326" s="53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90"/>
      <c r="C327" s="53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90"/>
      <c r="C328" s="53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90"/>
      <c r="C329" s="53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90"/>
      <c r="C330" s="53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90"/>
      <c r="C331" s="53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90"/>
      <c r="C332" s="53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90"/>
      <c r="C333" s="53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90"/>
      <c r="C334" s="53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90"/>
      <c r="C335" s="53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90"/>
      <c r="C336" s="53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90"/>
      <c r="C337" s="53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90"/>
      <c r="C338" s="53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90"/>
      <c r="C339" s="53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90"/>
      <c r="C340" s="53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90"/>
      <c r="C341" s="53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90"/>
      <c r="C342" s="53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90"/>
      <c r="C343" s="53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90"/>
      <c r="C344" s="53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90"/>
      <c r="C345" s="53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90"/>
      <c r="C346" s="53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90"/>
      <c r="C347" s="53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90"/>
      <c r="C348" s="53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90"/>
      <c r="C349" s="53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90"/>
      <c r="C350" s="53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90"/>
      <c r="C351" s="53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90"/>
      <c r="C352" s="53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90"/>
      <c r="C353" s="53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90"/>
      <c r="C354" s="53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90"/>
      <c r="C355" s="53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90"/>
      <c r="C356" s="53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90"/>
      <c r="C357" s="53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90"/>
      <c r="C358" s="53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90"/>
      <c r="C359" s="53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90"/>
      <c r="C360" s="53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90"/>
      <c r="C361" s="53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90"/>
      <c r="C362" s="53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90"/>
      <c r="C363" s="53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90"/>
      <c r="C364" s="53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90"/>
      <c r="C365" s="53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90"/>
      <c r="C366" s="53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90"/>
      <c r="C367" s="53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90"/>
      <c r="C368" s="53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90"/>
      <c r="C369" s="53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90"/>
      <c r="C370" s="53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90"/>
      <c r="C371" s="53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90"/>
      <c r="C372" s="53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90"/>
      <c r="C373" s="53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90"/>
      <c r="C374" s="53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90"/>
      <c r="C375" s="53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90"/>
      <c r="C376" s="53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90"/>
      <c r="C377" s="53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90"/>
      <c r="C378" s="53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90"/>
      <c r="C379" s="53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90"/>
      <c r="C380" s="53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90"/>
      <c r="C381" s="53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90"/>
      <c r="C382" s="53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90"/>
      <c r="C383" s="53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90"/>
      <c r="C384" s="53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90"/>
      <c r="C385" s="53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90"/>
      <c r="C386" s="53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90"/>
      <c r="C387" s="53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90"/>
      <c r="C388" s="53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90"/>
      <c r="C389" s="53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90"/>
      <c r="C390" s="53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90"/>
      <c r="C391" s="53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90"/>
      <c r="C392" s="53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90"/>
      <c r="C393" s="53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90"/>
      <c r="C394" s="53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90"/>
      <c r="C395" s="53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90"/>
      <c r="C396" s="53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90"/>
      <c r="C397" s="53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90"/>
      <c r="C398" s="53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90"/>
      <c r="C399" s="53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90"/>
      <c r="C400" s="53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90"/>
      <c r="C401" s="53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90"/>
      <c r="C402" s="53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90"/>
      <c r="C403" s="53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90"/>
      <c r="C404" s="53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90"/>
      <c r="C405" s="53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90"/>
      <c r="C406" s="53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90"/>
      <c r="C407" s="53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90"/>
      <c r="C408" s="53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90"/>
      <c r="C409" s="53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90"/>
      <c r="C410" s="53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90"/>
      <c r="C411" s="53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90"/>
      <c r="C412" s="53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90"/>
      <c r="C413" s="53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90"/>
      <c r="C414" s="53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90"/>
      <c r="C415" s="53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90"/>
      <c r="C416" s="53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90"/>
      <c r="C417" s="53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90"/>
      <c r="C418" s="53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90"/>
      <c r="C419" s="53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90"/>
      <c r="C420" s="53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90"/>
      <c r="C421" s="53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90"/>
      <c r="C422" s="53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90"/>
      <c r="C423" s="53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90"/>
      <c r="C424" s="53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90"/>
      <c r="C425" s="53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90"/>
      <c r="C426" s="53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90"/>
      <c r="C427" s="53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90"/>
      <c r="C428" s="53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90"/>
      <c r="C429" s="53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90"/>
      <c r="C430" s="53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90"/>
      <c r="C431" s="53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90"/>
      <c r="C432" s="53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90"/>
      <c r="C433" s="53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90"/>
      <c r="C434" s="53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90"/>
      <c r="C435" s="53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90"/>
      <c r="C436" s="53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90"/>
      <c r="C437" s="53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90"/>
      <c r="C438" s="53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90"/>
      <c r="C439" s="53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90"/>
      <c r="C440" s="53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90"/>
      <c r="C441" s="53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90"/>
      <c r="C442" s="53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90"/>
      <c r="C443" s="53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90"/>
      <c r="C444" s="53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90"/>
      <c r="C445" s="53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90"/>
      <c r="C446" s="53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90"/>
      <c r="C447" s="53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90"/>
      <c r="C448" s="53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90"/>
      <c r="C449" s="53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90"/>
      <c r="C450" s="53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90"/>
      <c r="C451" s="53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90"/>
      <c r="C452" s="53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90"/>
      <c r="C453" s="53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90"/>
      <c r="C454" s="53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90"/>
      <c r="C455" s="53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90"/>
      <c r="C456" s="53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90"/>
      <c r="C457" s="53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90"/>
      <c r="C458" s="53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90"/>
      <c r="C459" s="53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90"/>
      <c r="C460" s="53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90"/>
      <c r="C461" s="53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90"/>
      <c r="C462" s="53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90"/>
      <c r="C463" s="53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90"/>
      <c r="C464" s="53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90"/>
      <c r="C465" s="53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90"/>
      <c r="C466" s="53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90"/>
      <c r="C467" s="53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90"/>
      <c r="C468" s="53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90"/>
      <c r="C469" s="53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90"/>
      <c r="C470" s="53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90"/>
      <c r="C471" s="53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90"/>
      <c r="C472" s="53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90"/>
      <c r="C473" s="53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90"/>
      <c r="C474" s="53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90"/>
      <c r="C475" s="53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90"/>
      <c r="C476" s="53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90"/>
      <c r="C477" s="53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90"/>
      <c r="C478" s="53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90"/>
      <c r="C479" s="53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90"/>
      <c r="C480" s="53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90"/>
      <c r="C481" s="53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90"/>
      <c r="C482" s="53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90"/>
      <c r="C483" s="53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90"/>
      <c r="C484" s="53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90"/>
      <c r="C485" s="53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90"/>
      <c r="C486" s="53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90"/>
      <c r="C487" s="53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90"/>
      <c r="C488" s="53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90"/>
      <c r="C489" s="53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90"/>
      <c r="C490" s="53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90"/>
      <c r="C491" s="53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90"/>
      <c r="C492" s="53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90"/>
      <c r="C493" s="53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90"/>
      <c r="C494" s="53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90"/>
      <c r="C495" s="53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90"/>
      <c r="C496" s="53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90"/>
      <c r="C497" s="53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90"/>
      <c r="C498" s="53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90"/>
      <c r="C499" s="53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90"/>
      <c r="C500" s="53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90"/>
      <c r="C501" s="53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90"/>
      <c r="C502" s="53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90"/>
      <c r="C503" s="53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90"/>
      <c r="C504" s="53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90"/>
      <c r="C505" s="53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90"/>
      <c r="C506" s="53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90"/>
      <c r="C507" s="53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90"/>
      <c r="C508" s="53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90"/>
      <c r="C509" s="53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90"/>
      <c r="C510" s="53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90"/>
      <c r="C511" s="53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90"/>
      <c r="C512" s="53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90"/>
      <c r="C513" s="53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90"/>
      <c r="C514" s="53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90"/>
      <c r="C515" s="53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90"/>
      <c r="C516" s="53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90"/>
      <c r="C517" s="53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90"/>
      <c r="C518" s="53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90"/>
      <c r="C519" s="53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90"/>
      <c r="C520" s="53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90"/>
      <c r="C521" s="53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90"/>
      <c r="C522" s="53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90"/>
      <c r="C523" s="53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90"/>
      <c r="C524" s="53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90"/>
      <c r="C525" s="53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90"/>
      <c r="C526" s="53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90"/>
      <c r="C527" s="53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90"/>
      <c r="C528" s="53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90"/>
      <c r="C529" s="53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90"/>
      <c r="C530" s="53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90"/>
      <c r="C531" s="53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90"/>
      <c r="C532" s="53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90"/>
      <c r="C533" s="53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90"/>
      <c r="C534" s="53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90"/>
      <c r="C535" s="53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90"/>
      <c r="C536" s="53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90"/>
      <c r="C537" s="53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90"/>
      <c r="C538" s="53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90"/>
      <c r="C539" s="53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90"/>
      <c r="C540" s="53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90"/>
      <c r="C541" s="53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90"/>
      <c r="C542" s="53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90"/>
      <c r="C543" s="53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90"/>
      <c r="C544" s="53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90"/>
      <c r="C545" s="53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90"/>
      <c r="C546" s="53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90"/>
      <c r="C547" s="53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90"/>
      <c r="C548" s="53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90"/>
      <c r="C549" s="53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90"/>
      <c r="C550" s="53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90"/>
      <c r="C551" s="53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90"/>
      <c r="C552" s="53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90"/>
      <c r="C553" s="53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90"/>
      <c r="C554" s="53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90"/>
      <c r="C555" s="53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90"/>
      <c r="C556" s="53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90"/>
      <c r="C557" s="53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90"/>
      <c r="C558" s="53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90"/>
      <c r="C559" s="53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90"/>
      <c r="C560" s="53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90"/>
      <c r="C561" s="53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90"/>
      <c r="C562" s="53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90"/>
      <c r="C563" s="53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90"/>
      <c r="C564" s="53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90"/>
      <c r="C565" s="53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90"/>
      <c r="C566" s="53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90"/>
      <c r="C567" s="53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90"/>
      <c r="C568" s="53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90"/>
      <c r="C569" s="53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90"/>
      <c r="C570" s="53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90"/>
      <c r="C571" s="53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90"/>
      <c r="C572" s="53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90"/>
      <c r="C573" s="53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90"/>
      <c r="C574" s="53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90"/>
      <c r="C575" s="53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90"/>
      <c r="C576" s="53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90"/>
      <c r="C577" s="53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90"/>
      <c r="C578" s="53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90"/>
      <c r="C579" s="53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90"/>
      <c r="C580" s="53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90"/>
      <c r="C581" s="53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90"/>
      <c r="C582" s="53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90"/>
      <c r="C583" s="53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90"/>
      <c r="C584" s="53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90"/>
      <c r="C585" s="53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90"/>
      <c r="C586" s="53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90"/>
      <c r="C587" s="53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90"/>
      <c r="C588" s="53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90"/>
      <c r="C589" s="53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90"/>
      <c r="C590" s="53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90"/>
      <c r="C591" s="53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90"/>
      <c r="C592" s="53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90"/>
      <c r="C593" s="53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90"/>
      <c r="C594" s="53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90"/>
      <c r="C595" s="53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90"/>
      <c r="C596" s="53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90"/>
      <c r="C597" s="53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90"/>
      <c r="C598" s="53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90"/>
      <c r="C599" s="53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90"/>
      <c r="C600" s="53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90"/>
      <c r="C601" s="53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90"/>
      <c r="C602" s="53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90"/>
      <c r="C603" s="53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90"/>
      <c r="C604" s="53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90"/>
      <c r="C605" s="53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90"/>
      <c r="C606" s="53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90"/>
      <c r="C607" s="53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90"/>
      <c r="C608" s="53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90"/>
      <c r="C609" s="53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90"/>
      <c r="C610" s="53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90"/>
      <c r="C611" s="53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90"/>
      <c r="C612" s="53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90"/>
      <c r="C613" s="53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90"/>
      <c r="C614" s="53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90"/>
      <c r="C615" s="53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90"/>
      <c r="C616" s="53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90"/>
      <c r="C617" s="53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90"/>
      <c r="C618" s="53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90"/>
      <c r="C619" s="53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90"/>
      <c r="C620" s="53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90"/>
      <c r="C621" s="53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90"/>
      <c r="C622" s="53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90"/>
      <c r="C623" s="53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90"/>
      <c r="C624" s="53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90"/>
      <c r="C625" s="53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90"/>
      <c r="C626" s="53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90"/>
      <c r="C627" s="53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90"/>
      <c r="C628" s="53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90"/>
      <c r="C629" s="53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90"/>
      <c r="C630" s="53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90"/>
      <c r="C631" s="53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90"/>
      <c r="C632" s="53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90"/>
      <c r="C633" s="53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90"/>
      <c r="C634" s="53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90"/>
      <c r="C635" s="53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90"/>
      <c r="C636" s="53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90"/>
      <c r="C637" s="53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90"/>
      <c r="C638" s="53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90"/>
      <c r="C639" s="53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90"/>
      <c r="C640" s="53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90"/>
      <c r="C641" s="53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90"/>
      <c r="C642" s="53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90"/>
      <c r="C643" s="53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90"/>
      <c r="C644" s="53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90"/>
      <c r="C645" s="53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90"/>
      <c r="C646" s="53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90"/>
      <c r="C647" s="53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90"/>
      <c r="C648" s="53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90"/>
      <c r="C649" s="53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90"/>
      <c r="C650" s="53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90"/>
      <c r="C651" s="53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90"/>
      <c r="C652" s="53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90"/>
      <c r="C653" s="53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90"/>
      <c r="C654" s="53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90"/>
      <c r="C655" s="53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90"/>
      <c r="C656" s="53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90"/>
      <c r="C657" s="53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90"/>
      <c r="C658" s="53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90"/>
      <c r="C659" s="53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90"/>
      <c r="C660" s="53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90"/>
      <c r="C661" s="53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90"/>
      <c r="C662" s="53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90"/>
      <c r="C663" s="53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90"/>
      <c r="C664" s="53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90"/>
      <c r="C665" s="53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90"/>
      <c r="C666" s="53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90"/>
      <c r="C667" s="53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90"/>
      <c r="C668" s="53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90"/>
      <c r="C669" s="53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90"/>
      <c r="C670" s="53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90"/>
      <c r="C671" s="53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90"/>
      <c r="C672" s="53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90"/>
      <c r="C673" s="53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90"/>
      <c r="C674" s="53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90"/>
      <c r="C675" s="53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90"/>
      <c r="C676" s="53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90"/>
      <c r="C677" s="53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90"/>
      <c r="C678" s="53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90"/>
      <c r="C679" s="53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90"/>
      <c r="C680" s="53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90"/>
      <c r="C681" s="53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90"/>
      <c r="C682" s="53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90"/>
      <c r="C683" s="53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90"/>
      <c r="C684" s="53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90"/>
      <c r="C685" s="53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90"/>
      <c r="C686" s="53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90"/>
      <c r="C687" s="53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90"/>
      <c r="C688" s="53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90"/>
      <c r="C689" s="53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90"/>
      <c r="C690" s="53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90"/>
      <c r="C691" s="53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90"/>
      <c r="C692" s="53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90"/>
      <c r="C693" s="53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90"/>
      <c r="C694" s="53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90"/>
      <c r="C695" s="53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90"/>
      <c r="C696" s="53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90"/>
      <c r="C697" s="53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90"/>
      <c r="C698" s="53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90"/>
      <c r="C699" s="53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90"/>
      <c r="C700" s="53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90"/>
      <c r="C701" s="53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90"/>
      <c r="C702" s="53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90"/>
      <c r="C703" s="53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90"/>
      <c r="C704" s="53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90"/>
      <c r="C705" s="53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90"/>
      <c r="C706" s="53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90"/>
      <c r="C707" s="53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90"/>
      <c r="C708" s="53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90"/>
      <c r="C709" s="53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90"/>
      <c r="C710" s="53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90"/>
      <c r="C711" s="53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90"/>
      <c r="C712" s="53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90"/>
      <c r="C713" s="53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90"/>
      <c r="C714" s="53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90"/>
      <c r="C715" s="53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90"/>
      <c r="C716" s="53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90"/>
      <c r="C717" s="53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90"/>
      <c r="C718" s="53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90"/>
      <c r="C719" s="53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90"/>
      <c r="C720" s="53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90"/>
      <c r="C721" s="53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90"/>
      <c r="C722" s="53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90"/>
      <c r="C723" s="53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90"/>
      <c r="C724" s="53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90"/>
      <c r="C725" s="53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90"/>
      <c r="C726" s="53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90"/>
      <c r="C727" s="53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90"/>
      <c r="C728" s="53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90"/>
      <c r="C729" s="53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90"/>
      <c r="C730" s="53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90"/>
      <c r="C731" s="53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90"/>
      <c r="C732" s="53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90"/>
      <c r="C733" s="53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90"/>
      <c r="C734" s="53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90"/>
      <c r="C735" s="53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90"/>
      <c r="C736" s="53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90"/>
      <c r="C737" s="53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90"/>
      <c r="C738" s="53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90"/>
      <c r="C739" s="53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90"/>
      <c r="C740" s="53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90"/>
      <c r="C741" s="53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90"/>
      <c r="C742" s="53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90"/>
      <c r="C743" s="53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90"/>
      <c r="C744" s="53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90"/>
      <c r="C745" s="53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90"/>
      <c r="C746" s="53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90"/>
      <c r="C747" s="53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90"/>
      <c r="C748" s="53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90"/>
      <c r="C749" s="53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90"/>
      <c r="C750" s="53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90"/>
      <c r="C751" s="53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90"/>
      <c r="C752" s="53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90"/>
      <c r="C753" s="53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90"/>
      <c r="C754" s="53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90"/>
      <c r="C755" s="53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90"/>
      <c r="C756" s="53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90"/>
      <c r="C757" s="53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90"/>
      <c r="C758" s="53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90"/>
      <c r="C759" s="53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90"/>
      <c r="C760" s="53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90"/>
      <c r="C761" s="53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90"/>
      <c r="C762" s="53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90"/>
      <c r="C763" s="53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90"/>
      <c r="C764" s="53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90"/>
      <c r="C765" s="53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90"/>
      <c r="C766" s="53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90"/>
      <c r="C767" s="53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90"/>
      <c r="C768" s="53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90"/>
      <c r="C769" s="53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90"/>
      <c r="C770" s="53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90"/>
      <c r="C771" s="53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90"/>
      <c r="C772" s="53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90"/>
      <c r="C773" s="53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90"/>
      <c r="C774" s="53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90"/>
      <c r="C775" s="53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90"/>
      <c r="C776" s="53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90"/>
      <c r="C777" s="53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90"/>
      <c r="C778" s="53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90"/>
      <c r="C779" s="53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90"/>
      <c r="C780" s="53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90"/>
      <c r="C781" s="53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90"/>
      <c r="C782" s="53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90"/>
      <c r="C783" s="53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90"/>
      <c r="C784" s="53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90"/>
      <c r="C785" s="53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90"/>
      <c r="C786" s="53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90"/>
      <c r="C787" s="53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90"/>
      <c r="C788" s="53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90"/>
      <c r="C789" s="53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90"/>
      <c r="C790" s="53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90"/>
      <c r="C791" s="53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90"/>
      <c r="C792" s="53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90"/>
      <c r="C793" s="53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90"/>
      <c r="C794" s="53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90"/>
      <c r="C795" s="53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90"/>
      <c r="C796" s="53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90"/>
      <c r="C797" s="53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90"/>
      <c r="C798" s="53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90"/>
      <c r="C799" s="53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90"/>
      <c r="C800" s="53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90"/>
      <c r="C801" s="53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90"/>
      <c r="C802" s="53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90"/>
      <c r="C803" s="53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90"/>
      <c r="C804" s="53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90"/>
      <c r="C805" s="53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90"/>
      <c r="C806" s="53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90"/>
      <c r="C807" s="53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90"/>
      <c r="C808" s="53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90"/>
      <c r="C809" s="53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90"/>
      <c r="C810" s="53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90"/>
      <c r="C811" s="53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90"/>
      <c r="C812" s="53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90"/>
      <c r="C813" s="53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90"/>
      <c r="C814" s="53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90"/>
      <c r="C815" s="53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90"/>
      <c r="C816" s="53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90"/>
      <c r="C817" s="53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90"/>
      <c r="C818" s="53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90"/>
      <c r="C819" s="53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90"/>
      <c r="C820" s="53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90"/>
      <c r="C821" s="53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90"/>
      <c r="C822" s="53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90"/>
      <c r="C823" s="53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90"/>
      <c r="C824" s="53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90"/>
      <c r="C825" s="53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90"/>
      <c r="C826" s="53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90"/>
      <c r="C827" s="53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90"/>
      <c r="C828" s="53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90"/>
      <c r="C829" s="53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90"/>
      <c r="C830" s="53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90"/>
      <c r="C831" s="53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90"/>
      <c r="C832" s="53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90"/>
      <c r="C833" s="53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90"/>
      <c r="C834" s="53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90"/>
      <c r="C835" s="53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90"/>
      <c r="C836" s="53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90"/>
      <c r="C837" s="53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90"/>
      <c r="C838" s="53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90"/>
      <c r="C839" s="53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90"/>
      <c r="C840" s="53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90"/>
      <c r="C841" s="53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90"/>
      <c r="C842" s="53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90"/>
      <c r="C843" s="53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90"/>
      <c r="C844" s="53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90"/>
      <c r="C845" s="53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90"/>
      <c r="C846" s="53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90"/>
      <c r="C847" s="53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90"/>
      <c r="C848" s="53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90"/>
      <c r="C849" s="53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90"/>
      <c r="C850" s="53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90"/>
      <c r="C851" s="53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90"/>
      <c r="C852" s="53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90"/>
      <c r="C853" s="53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90"/>
      <c r="C854" s="53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90"/>
      <c r="C855" s="53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90"/>
      <c r="C856" s="53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90"/>
      <c r="C857" s="53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90"/>
      <c r="C858" s="53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90"/>
      <c r="C859" s="53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90"/>
      <c r="C860" s="53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90"/>
      <c r="C861" s="53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90"/>
      <c r="C862" s="53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90"/>
      <c r="C863" s="53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90"/>
      <c r="C864" s="53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90"/>
      <c r="C865" s="53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90"/>
      <c r="C866" s="53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90"/>
      <c r="C867" s="53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90"/>
      <c r="C868" s="53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90"/>
      <c r="C869" s="53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90"/>
      <c r="C870" s="53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90"/>
      <c r="C871" s="53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90"/>
      <c r="C872" s="53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90"/>
      <c r="C873" s="53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90"/>
      <c r="C874" s="53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90"/>
      <c r="C875" s="53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90"/>
      <c r="C876" s="53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90"/>
      <c r="C877" s="53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90"/>
      <c r="C878" s="53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90"/>
      <c r="C879" s="53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90"/>
      <c r="C880" s="53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90"/>
      <c r="C881" s="53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90"/>
      <c r="C882" s="53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90"/>
      <c r="C883" s="53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90"/>
      <c r="C884" s="53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90"/>
      <c r="C885" s="53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90"/>
      <c r="C886" s="53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90"/>
      <c r="C887" s="53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90"/>
      <c r="C888" s="53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90"/>
      <c r="C889" s="53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90"/>
      <c r="C890" s="53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90"/>
      <c r="C891" s="53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90"/>
      <c r="C892" s="53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90"/>
      <c r="C893" s="53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90"/>
      <c r="C894" s="53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90"/>
      <c r="C895" s="53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90"/>
      <c r="C896" s="53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90"/>
      <c r="C897" s="53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90"/>
      <c r="C898" s="53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90"/>
      <c r="C899" s="53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90"/>
      <c r="C900" s="53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90"/>
      <c r="C901" s="53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90"/>
      <c r="C902" s="53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90"/>
      <c r="C903" s="53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90"/>
      <c r="C904" s="53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90"/>
      <c r="C905" s="53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90"/>
      <c r="C906" s="53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90"/>
      <c r="C907" s="53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90"/>
      <c r="C908" s="53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90"/>
      <c r="C909" s="53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90"/>
      <c r="C910" s="53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90"/>
      <c r="C911" s="53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90"/>
      <c r="C912" s="53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90"/>
      <c r="C913" s="53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90"/>
      <c r="C914" s="53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90"/>
      <c r="C915" s="53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90"/>
      <c r="C916" s="53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90"/>
      <c r="C917" s="53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90"/>
      <c r="C918" s="53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90"/>
      <c r="C919" s="53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90"/>
      <c r="C920" s="53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90"/>
      <c r="C921" s="53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90"/>
      <c r="C922" s="53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90"/>
      <c r="C923" s="53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90"/>
      <c r="C924" s="53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90"/>
      <c r="C925" s="53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90"/>
      <c r="C926" s="53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90"/>
      <c r="C927" s="53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90"/>
      <c r="C928" s="53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90"/>
      <c r="C929" s="53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90"/>
      <c r="C930" s="53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90"/>
      <c r="C931" s="53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90"/>
      <c r="C932" s="53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90"/>
      <c r="C933" s="53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90"/>
      <c r="C934" s="53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90"/>
      <c r="C935" s="53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90"/>
      <c r="C936" s="53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90"/>
      <c r="C937" s="53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90"/>
      <c r="C938" s="53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90"/>
      <c r="C939" s="53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90"/>
      <c r="C940" s="53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90"/>
      <c r="C941" s="53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90"/>
      <c r="C942" s="53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90"/>
      <c r="C943" s="53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90"/>
      <c r="C944" s="53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90"/>
      <c r="C945" s="53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90"/>
      <c r="C946" s="53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90"/>
      <c r="C947" s="53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90"/>
      <c r="C948" s="53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90"/>
      <c r="C949" s="53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90"/>
      <c r="C950" s="53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90"/>
      <c r="C951" s="53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90"/>
      <c r="C952" s="53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90"/>
      <c r="C953" s="53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90"/>
      <c r="C954" s="53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90"/>
      <c r="C955" s="53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90"/>
      <c r="C956" s="53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90"/>
      <c r="C957" s="53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90"/>
      <c r="C958" s="53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90"/>
      <c r="C959" s="53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90"/>
      <c r="C960" s="53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90"/>
      <c r="C961" s="53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90"/>
      <c r="C962" s="53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90"/>
      <c r="C963" s="53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90"/>
      <c r="C964" s="53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90"/>
      <c r="C965" s="53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90"/>
      <c r="C966" s="53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90"/>
      <c r="C967" s="53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90"/>
      <c r="C968" s="53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90"/>
      <c r="C969" s="53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90"/>
      <c r="C970" s="53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90"/>
      <c r="C971" s="53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90"/>
      <c r="C972" s="53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90"/>
      <c r="C973" s="53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90"/>
      <c r="C974" s="53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90"/>
      <c r="C975" s="53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90"/>
      <c r="C976" s="53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90"/>
      <c r="C977" s="53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90"/>
      <c r="C978" s="53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90"/>
      <c r="C979" s="53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90"/>
      <c r="C980" s="53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90"/>
      <c r="C981" s="53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90"/>
      <c r="C982" s="53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90"/>
      <c r="C983" s="53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90"/>
      <c r="C984" s="53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90"/>
      <c r="C985" s="53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90"/>
      <c r="C986" s="53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90"/>
      <c r="C987" s="53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90"/>
      <c r="C988" s="53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>
      <c r="A989" s="90"/>
      <c r="B989" s="90"/>
      <c r="C989" s="53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>
      <c r="A990" s="90"/>
      <c r="B990" s="90"/>
      <c r="C990" s="53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>
      <c r="A991" s="90"/>
      <c r="B991" s="90"/>
      <c r="C991" s="53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>
      <c r="A992" s="90"/>
      <c r="B992" s="90"/>
      <c r="C992" s="53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>
      <c r="A993" s="90"/>
      <c r="B993" s="90"/>
      <c r="C993" s="53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>
      <c r="A994" s="90"/>
      <c r="B994" s="90"/>
      <c r="C994" s="53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>
      <c r="A995" s="90"/>
      <c r="B995" s="90"/>
      <c r="C995" s="53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>
      <c r="A996" s="90"/>
      <c r="B996" s="90"/>
      <c r="C996" s="53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>
      <c r="A997" s="90"/>
      <c r="B997" s="90"/>
      <c r="C997" s="53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>
      <c r="A998" s="90"/>
      <c r="B998" s="90"/>
      <c r="C998" s="53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>
      <c r="A999" s="90"/>
      <c r="B999" s="90"/>
      <c r="C999" s="53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>
      <c r="A1000" s="90"/>
      <c r="B1000" s="90"/>
      <c r="C1000" s="53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A3:G34" xr:uid="{00000000-0009-0000-0000-000012000000}">
    <sortState xmlns:xlrd2="http://schemas.microsoft.com/office/spreadsheetml/2017/richdata2" ref="A3:G34">
      <sortCondition descending="1" ref="B3:B34"/>
    </sortState>
  </autoFilter>
  <conditionalFormatting sqref="A4:A34">
    <cfRule type="expression" dxfId="3" priority="1">
      <formula>B4=70</formula>
    </cfRule>
    <cfRule type="expression" dxfId="2" priority="2">
      <formula>B4=0</formula>
    </cfRule>
  </conditionalFormatting>
  <conditionalFormatting sqref="A5:A34">
    <cfRule type="expression" dxfId="1" priority="3">
      <formula>B5=70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Z1000"/>
  <sheetViews>
    <sheetView showGridLines="0" workbookViewId="0">
      <selection activeCell="D44" sqref="D44"/>
    </sheetView>
  </sheetViews>
  <sheetFormatPr defaultColWidth="12.7109375" defaultRowHeight="15" customHeight="1"/>
  <cols>
    <col min="1" max="1" width="4.85546875" customWidth="1"/>
    <col min="2" max="2" width="23.42578125" customWidth="1"/>
    <col min="3" max="3" width="16.7109375" customWidth="1"/>
    <col min="4" max="4" width="35" customWidth="1"/>
    <col min="5" max="5" width="7.28515625" customWidth="1"/>
    <col min="6" max="6" width="9.140625" customWidth="1"/>
    <col min="7" max="7" width="13.7109375" customWidth="1"/>
    <col min="8" max="8" width="6.28515625" customWidth="1"/>
    <col min="9" max="9" width="11.140625" customWidth="1"/>
    <col min="10" max="10" width="10.42578125" customWidth="1"/>
    <col min="11" max="26" width="9.140625" customWidth="1"/>
  </cols>
  <sheetData>
    <row r="1" spans="1:26">
      <c r="A1" s="10"/>
      <c r="B1" s="10"/>
      <c r="C1" s="10"/>
      <c r="D1" s="11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>
      <c r="A2" s="13"/>
      <c r="B2" s="14"/>
      <c r="C2" s="10"/>
      <c r="D2" s="11"/>
      <c r="E2" s="12"/>
      <c r="F2" s="12"/>
      <c r="G2" s="12"/>
      <c r="H2" s="12"/>
      <c r="I2" s="12"/>
      <c r="J2" s="15" t="s">
        <v>12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>
      <c r="A3" s="12"/>
      <c r="B3" s="14"/>
      <c r="C3" s="10"/>
      <c r="D3" s="11"/>
      <c r="E3" s="12"/>
      <c r="F3" s="12"/>
      <c r="G3" s="12"/>
      <c r="H3" s="12"/>
      <c r="I3" s="12"/>
      <c r="J3" s="153" t="s">
        <v>13</v>
      </c>
      <c r="K3" s="161"/>
      <c r="L3" s="161"/>
      <c r="M3" s="16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" customHeight="1">
      <c r="A4" s="10"/>
      <c r="B4" s="10"/>
      <c r="C4" s="10"/>
      <c r="D4" s="11"/>
      <c r="E4" s="12"/>
      <c r="F4" s="12" t="s">
        <v>14</v>
      </c>
      <c r="G4" s="12"/>
      <c r="H4" s="12"/>
      <c r="I4" s="12"/>
      <c r="J4" s="163"/>
      <c r="K4" s="159"/>
      <c r="L4" s="159"/>
      <c r="M4" s="164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>
      <c r="A5" s="154" t="s">
        <v>15</v>
      </c>
      <c r="B5" s="165"/>
      <c r="C5" s="165"/>
      <c r="D5" s="165"/>
      <c r="E5" s="12"/>
      <c r="F5" s="16"/>
      <c r="G5" s="16"/>
      <c r="H5" s="16"/>
      <c r="I5" s="16"/>
      <c r="J5" s="163"/>
      <c r="K5" s="159"/>
      <c r="L5" s="159"/>
      <c r="M5" s="164"/>
      <c r="N5" s="16"/>
      <c r="O5" s="16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>
      <c r="A6" s="155"/>
      <c r="B6" s="155" t="s">
        <v>16</v>
      </c>
      <c r="C6" s="156" t="s">
        <v>15</v>
      </c>
      <c r="D6" s="157" t="s">
        <v>17</v>
      </c>
      <c r="E6" s="16"/>
      <c r="F6" s="17" t="s">
        <v>18</v>
      </c>
      <c r="G6" s="18"/>
      <c r="H6" s="18"/>
      <c r="I6" s="18"/>
      <c r="J6" s="163"/>
      <c r="K6" s="159"/>
      <c r="L6" s="159"/>
      <c r="M6" s="164"/>
      <c r="N6" s="19"/>
      <c r="O6" s="1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.95">
      <c r="A7" s="166"/>
      <c r="B7" s="166"/>
      <c r="C7" s="166"/>
      <c r="D7" s="166"/>
      <c r="E7" s="19"/>
      <c r="F7" s="20" t="s">
        <v>19</v>
      </c>
      <c r="G7" s="20"/>
      <c r="H7" s="20"/>
      <c r="I7" s="20"/>
      <c r="J7" s="163"/>
      <c r="K7" s="159"/>
      <c r="L7" s="159"/>
      <c r="M7" s="164"/>
      <c r="N7" s="12"/>
      <c r="O7" s="12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52" t="s">
        <v>20</v>
      </c>
      <c r="B8" s="21" t="s">
        <v>21</v>
      </c>
      <c r="C8" s="7">
        <f>'1. Ticket Sales'!$M$14</f>
        <v>12222</v>
      </c>
      <c r="D8" s="22"/>
      <c r="E8" s="12"/>
      <c r="F8" s="20" t="s">
        <v>22</v>
      </c>
      <c r="G8" s="20"/>
      <c r="H8" s="20"/>
      <c r="I8" s="20"/>
      <c r="J8" s="163"/>
      <c r="K8" s="159"/>
      <c r="L8" s="159"/>
      <c r="M8" s="16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>
      <c r="A9" s="167"/>
      <c r="B9" s="23" t="s">
        <v>23</v>
      </c>
      <c r="C9" s="7">
        <f>'2. Participation Fees'!B11</f>
        <v>3600</v>
      </c>
      <c r="D9" s="22"/>
      <c r="E9" s="12"/>
      <c r="F9" s="20"/>
      <c r="G9" s="20"/>
      <c r="H9" s="20"/>
      <c r="I9" s="20"/>
      <c r="J9" s="163"/>
      <c r="K9" s="159"/>
      <c r="L9" s="159"/>
      <c r="M9" s="164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95">
      <c r="A10" s="167"/>
      <c r="B10" s="24" t="s">
        <v>24</v>
      </c>
      <c r="C10" s="7">
        <f>'3. Programme Sales'!B4</f>
        <v>300</v>
      </c>
      <c r="D10" s="25"/>
      <c r="E10" s="12"/>
      <c r="F10" s="12"/>
      <c r="G10" s="12"/>
      <c r="H10" s="12"/>
      <c r="I10" s="12"/>
      <c r="J10" s="163"/>
      <c r="K10" s="159"/>
      <c r="L10" s="159"/>
      <c r="M10" s="164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95">
      <c r="A11" s="167"/>
      <c r="B11" s="24" t="s">
        <v>25</v>
      </c>
      <c r="C11" s="7">
        <f>'4. Programme Ads'!B4</f>
        <v>0</v>
      </c>
      <c r="D11" s="25"/>
      <c r="E11" s="12"/>
      <c r="F11" s="12"/>
      <c r="G11" s="12"/>
      <c r="H11" s="12"/>
      <c r="I11" s="12"/>
      <c r="J11" s="163"/>
      <c r="K11" s="159"/>
      <c r="L11" s="159"/>
      <c r="M11" s="164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>
      <c r="A12" s="167"/>
      <c r="B12" s="23" t="s">
        <v>26</v>
      </c>
      <c r="C12" s="7">
        <f>'5. Sponsorship'!B4</f>
        <v>0</v>
      </c>
      <c r="D12" s="25"/>
      <c r="E12" s="12"/>
      <c r="F12" s="12"/>
      <c r="G12" s="12"/>
      <c r="H12" s="12"/>
      <c r="I12" s="12"/>
      <c r="J12" s="163"/>
      <c r="K12" s="159"/>
      <c r="L12" s="159"/>
      <c r="M12" s="164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95">
      <c r="A13" s="167"/>
      <c r="B13" s="24" t="s">
        <v>27</v>
      </c>
      <c r="C13" s="7">
        <f>'6. Fundraising Events'!B4</f>
        <v>400</v>
      </c>
      <c r="D13" s="25"/>
      <c r="E13" s="12"/>
      <c r="F13" s="12"/>
      <c r="G13" s="12"/>
      <c r="H13" s="12"/>
      <c r="I13" s="12"/>
      <c r="J13" s="163"/>
      <c r="K13" s="159"/>
      <c r="L13" s="159"/>
      <c r="M13" s="164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>
      <c r="A14" s="167"/>
      <c r="B14" s="23" t="s">
        <v>28</v>
      </c>
      <c r="C14" s="7">
        <f>'7. Donations'!B4</f>
        <v>50</v>
      </c>
      <c r="D14" s="25"/>
      <c r="E14" s="12"/>
      <c r="F14" s="12"/>
      <c r="G14" s="12"/>
      <c r="H14" s="12"/>
      <c r="I14" s="12"/>
      <c r="J14" s="163"/>
      <c r="K14" s="159"/>
      <c r="L14" s="159"/>
      <c r="M14" s="164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95">
      <c r="A15" s="168"/>
      <c r="B15" s="26" t="s">
        <v>29</v>
      </c>
      <c r="C15" s="27">
        <f>SUM(C8:C14)</f>
        <v>16572</v>
      </c>
      <c r="D15" s="28"/>
      <c r="E15" s="12"/>
      <c r="F15" s="12"/>
      <c r="G15" s="12"/>
      <c r="H15" s="12"/>
      <c r="I15" s="12"/>
      <c r="J15" s="163"/>
      <c r="K15" s="159"/>
      <c r="L15" s="159"/>
      <c r="M15" s="164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3.75" customHeight="1">
      <c r="A16" s="158"/>
      <c r="B16" s="159"/>
      <c r="C16" s="159"/>
      <c r="D16" s="159"/>
      <c r="E16" s="12"/>
      <c r="F16" s="12"/>
      <c r="G16" s="12"/>
      <c r="H16" s="12"/>
      <c r="I16" s="12"/>
      <c r="J16" s="163"/>
      <c r="K16" s="159"/>
      <c r="L16" s="159"/>
      <c r="M16" s="164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" customHeight="1">
      <c r="A17" s="152" t="s">
        <v>30</v>
      </c>
      <c r="B17" s="29" t="s">
        <v>31</v>
      </c>
      <c r="C17" s="30">
        <f>'1-3 Venue Rights Scores'!B4</f>
        <v>3708</v>
      </c>
      <c r="D17" s="31"/>
      <c r="E17" s="12"/>
      <c r="F17" s="12"/>
      <c r="G17" s="12"/>
      <c r="H17" s="12"/>
      <c r="I17" s="12"/>
      <c r="J17" s="163"/>
      <c r="K17" s="159"/>
      <c r="L17" s="159"/>
      <c r="M17" s="164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" customHeight="1">
      <c r="A18" s="167"/>
      <c r="B18" s="32" t="s">
        <v>32</v>
      </c>
      <c r="C18" s="33">
        <f>'1-3 Venue Rights Scores'!B8</f>
        <v>2199.96</v>
      </c>
      <c r="D18" s="25"/>
      <c r="E18" s="34"/>
      <c r="F18" s="12"/>
      <c r="G18" s="12"/>
      <c r="H18" s="12"/>
      <c r="I18" s="12"/>
      <c r="J18" s="163"/>
      <c r="K18" s="159"/>
      <c r="L18" s="159"/>
      <c r="M18" s="164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" customHeight="1">
      <c r="A19" s="167"/>
      <c r="B19" s="32" t="s">
        <v>33</v>
      </c>
      <c r="C19" s="33">
        <f>'1-3 Venue Rights Scores'!B12</f>
        <v>550</v>
      </c>
      <c r="D19" s="25"/>
      <c r="E19" s="34"/>
      <c r="F19" s="12"/>
      <c r="G19" s="12"/>
      <c r="H19" s="12"/>
      <c r="I19" s="12"/>
      <c r="J19" s="163"/>
      <c r="K19" s="159"/>
      <c r="L19" s="159"/>
      <c r="M19" s="164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" customHeight="1">
      <c r="A20" s="167"/>
      <c r="B20" s="32" t="s">
        <v>34</v>
      </c>
      <c r="C20" s="33">
        <f>'4. Band'!B4</f>
        <v>1500</v>
      </c>
      <c r="D20" s="25"/>
      <c r="E20" s="12"/>
      <c r="F20" s="12"/>
      <c r="G20" s="12"/>
      <c r="H20" s="12"/>
      <c r="I20" s="12"/>
      <c r="J20" s="163"/>
      <c r="K20" s="159"/>
      <c r="L20" s="159"/>
      <c r="M20" s="164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" customHeight="1">
      <c r="A21" s="167"/>
      <c r="B21" s="32" t="s">
        <v>35</v>
      </c>
      <c r="C21" s="33">
        <f>'5. - 9. Set Lights etc'!B9</f>
        <v>900</v>
      </c>
      <c r="D21" s="25"/>
      <c r="E21" s="12"/>
      <c r="F21" s="12"/>
      <c r="G21" s="12"/>
      <c r="H21" s="12"/>
      <c r="I21" s="12"/>
      <c r="J21" s="163"/>
      <c r="K21" s="159"/>
      <c r="L21" s="159"/>
      <c r="M21" s="164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" customHeight="1">
      <c r="A22" s="167"/>
      <c r="B22" s="32" t="s">
        <v>36</v>
      </c>
      <c r="C22" s="33">
        <f>'5. - 9. Set Lights etc'!B13</f>
        <v>350</v>
      </c>
      <c r="D22" s="25"/>
      <c r="E22" s="12"/>
      <c r="F22" s="12"/>
      <c r="G22" s="12"/>
      <c r="H22" s="12"/>
      <c r="I22" s="12"/>
      <c r="J22" s="163"/>
      <c r="K22" s="159"/>
      <c r="L22" s="159"/>
      <c r="M22" s="164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" customHeight="1">
      <c r="A23" s="167"/>
      <c r="B23" s="32" t="s">
        <v>37</v>
      </c>
      <c r="C23" s="33">
        <f>'5. - 9. Set Lights etc'!B17</f>
        <v>300</v>
      </c>
      <c r="D23" s="25"/>
      <c r="E23" s="12"/>
      <c r="F23" s="12"/>
      <c r="G23" s="12"/>
      <c r="H23" s="12"/>
      <c r="I23" s="12"/>
      <c r="J23" s="163"/>
      <c r="K23" s="159"/>
      <c r="L23" s="159"/>
      <c r="M23" s="164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" customHeight="1">
      <c r="A24" s="167"/>
      <c r="B24" s="32" t="s">
        <v>38</v>
      </c>
      <c r="C24" s="33">
        <f>'5. - 9. Set Lights etc'!B23</f>
        <v>1400</v>
      </c>
      <c r="D24" s="25"/>
      <c r="E24" s="12"/>
      <c r="F24" s="12"/>
      <c r="G24" s="12"/>
      <c r="H24" s="12"/>
      <c r="I24" s="12"/>
      <c r="J24" s="163"/>
      <c r="K24" s="159"/>
      <c r="L24" s="159"/>
      <c r="M24" s="164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" customHeight="1">
      <c r="A25" s="167"/>
      <c r="B25" s="32" t="s">
        <v>39</v>
      </c>
      <c r="C25" s="33">
        <f>'5. - 9. Set Lights etc'!B27</f>
        <v>2000</v>
      </c>
      <c r="D25" s="25"/>
      <c r="E25" s="12"/>
      <c r="F25" s="12"/>
      <c r="G25" s="12"/>
      <c r="H25" s="12"/>
      <c r="I25" s="12"/>
      <c r="J25" s="169"/>
      <c r="K25" s="166"/>
      <c r="L25" s="166"/>
      <c r="M25" s="17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" customHeight="1">
      <c r="A26" s="167"/>
      <c r="B26" s="32" t="s">
        <v>40</v>
      </c>
      <c r="C26" s="33">
        <f>'10. Transport'!B4</f>
        <v>300</v>
      </c>
      <c r="D26" s="25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" customHeight="1">
      <c r="A27" s="167"/>
      <c r="B27" s="32" t="s">
        <v>41</v>
      </c>
      <c r="C27" s="33">
        <f>'11. Marketing'!B4</f>
        <v>590</v>
      </c>
      <c r="D27" s="25"/>
      <c r="E27" s="12"/>
      <c r="F27" s="35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" customHeight="1">
      <c r="A28" s="167"/>
      <c r="B28" s="32" t="s">
        <v>42</v>
      </c>
      <c r="C28" s="33">
        <f>'12. Rehearsal Venue'!B4</f>
        <v>2400</v>
      </c>
      <c r="D28" s="25"/>
      <c r="E28" s="34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" customHeight="1">
      <c r="A29" s="167"/>
      <c r="B29" s="32" t="s">
        <v>43</v>
      </c>
      <c r="C29" s="33"/>
      <c r="D29" s="25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>
      <c r="A30" s="167"/>
      <c r="B30" s="36" t="s">
        <v>44</v>
      </c>
      <c r="C30" s="27">
        <f>SUM(C17:C29)</f>
        <v>16197.96</v>
      </c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3" customHeight="1">
      <c r="A31" s="167"/>
      <c r="B31" s="171"/>
      <c r="C31" s="172"/>
      <c r="D31" s="17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>
      <c r="A32" s="167"/>
      <c r="B32" s="32" t="s">
        <v>45</v>
      </c>
      <c r="C32" s="38">
        <v>500</v>
      </c>
      <c r="D32" s="39" t="s">
        <v>46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>
      <c r="A33" s="168"/>
      <c r="B33" s="40" t="s">
        <v>47</v>
      </c>
      <c r="C33" s="27">
        <f>SUM(C30,C32)</f>
        <v>16697.96</v>
      </c>
      <c r="D33" s="28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6.75" customHeight="1">
      <c r="A34" s="12"/>
      <c r="B34" s="35"/>
      <c r="C34" s="41"/>
      <c r="D34" s="42"/>
      <c r="E34" s="12"/>
      <c r="F34" s="43"/>
      <c r="G34" s="16"/>
      <c r="H34" s="16"/>
      <c r="I34" s="16"/>
      <c r="J34" s="16"/>
      <c r="K34" s="16"/>
      <c r="L34" s="16"/>
      <c r="M34" s="16"/>
      <c r="N34" s="16"/>
      <c r="O34" s="16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.75" customHeight="1">
      <c r="A35" s="16"/>
      <c r="B35" s="44" t="s">
        <v>48</v>
      </c>
      <c r="C35" s="45">
        <f>C15-C33</f>
        <v>-125.95999999999913</v>
      </c>
      <c r="D35" s="46" t="s">
        <v>49</v>
      </c>
      <c r="E35" s="47"/>
      <c r="F35" s="48" t="s">
        <v>50</v>
      </c>
      <c r="G35" s="16"/>
      <c r="H35" s="16"/>
      <c r="I35" s="16"/>
      <c r="J35" s="16"/>
      <c r="K35" s="16"/>
      <c r="L35" s="12"/>
      <c r="M35" s="12"/>
      <c r="N35" s="12"/>
      <c r="O35" s="12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>
      <c r="A36" s="12"/>
      <c r="B36" s="35"/>
      <c r="C36" s="41"/>
      <c r="D36" s="4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>
      <c r="A37" s="12"/>
      <c r="B37" s="35"/>
      <c r="C37" s="41"/>
      <c r="D37" s="4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>
      <c r="A38" s="12"/>
      <c r="B38" s="35"/>
      <c r="C38" s="41"/>
      <c r="D38" s="4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>
      <c r="A39" s="12"/>
      <c r="B39" s="35"/>
      <c r="C39" s="41"/>
      <c r="D39" s="4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>
      <c r="A40" s="12"/>
      <c r="B40" s="35"/>
      <c r="C40" s="41"/>
      <c r="D40" s="4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>
      <c r="A41" s="12"/>
      <c r="B41" s="35"/>
      <c r="C41" s="41"/>
      <c r="D41" s="4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>
      <c r="A42" s="12"/>
      <c r="B42" s="35"/>
      <c r="C42" s="41"/>
      <c r="D42" s="4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>
      <c r="A43" s="12"/>
      <c r="B43" s="35"/>
      <c r="C43" s="41"/>
      <c r="D43" s="4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>
      <c r="A44" s="12"/>
      <c r="B44" s="35"/>
      <c r="C44" s="41"/>
      <c r="D44" s="4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>
      <c r="A45" s="12"/>
      <c r="B45" s="35"/>
      <c r="C45" s="41"/>
      <c r="D45" s="4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>
      <c r="A46" s="12"/>
      <c r="B46" s="35"/>
      <c r="C46" s="41"/>
      <c r="D46" s="4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>
      <c r="A47" s="12"/>
      <c r="B47" s="35"/>
      <c r="C47" s="41"/>
      <c r="D47" s="4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>
      <c r="A48" s="12"/>
      <c r="B48" s="35"/>
      <c r="C48" s="41"/>
      <c r="D48" s="4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>
      <c r="A49" s="12"/>
      <c r="B49" s="35"/>
      <c r="C49" s="41"/>
      <c r="D49" s="4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>
      <c r="A50" s="12"/>
      <c r="B50" s="35"/>
      <c r="C50" s="41"/>
      <c r="D50" s="4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>
      <c r="A51" s="12"/>
      <c r="B51" s="35"/>
      <c r="C51" s="41"/>
      <c r="D51" s="4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>
      <c r="A52" s="12"/>
      <c r="B52" s="35"/>
      <c r="C52" s="41"/>
      <c r="D52" s="4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>
      <c r="A53" s="12"/>
      <c r="B53" s="35"/>
      <c r="C53" s="41"/>
      <c r="D53" s="4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>
      <c r="A54" s="12"/>
      <c r="B54" s="35"/>
      <c r="C54" s="41"/>
      <c r="D54" s="4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>
      <c r="A55" s="12"/>
      <c r="B55" s="35"/>
      <c r="C55" s="41"/>
      <c r="D55" s="4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>
      <c r="A56" s="12"/>
      <c r="B56" s="35"/>
      <c r="C56" s="41"/>
      <c r="D56" s="4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>
      <c r="A57" s="12"/>
      <c r="B57" s="35"/>
      <c r="C57" s="41"/>
      <c r="D57" s="4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>
      <c r="A58" s="12"/>
      <c r="B58" s="35"/>
      <c r="C58" s="41"/>
      <c r="D58" s="4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>
      <c r="A59" s="12"/>
      <c r="B59" s="35"/>
      <c r="C59" s="41"/>
      <c r="D59" s="4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>
      <c r="A60" s="12"/>
      <c r="B60" s="35"/>
      <c r="C60" s="41"/>
      <c r="D60" s="4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>
      <c r="A61" s="12"/>
      <c r="B61" s="35"/>
      <c r="C61" s="41"/>
      <c r="D61" s="4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>
      <c r="A62" s="12"/>
      <c r="B62" s="35"/>
      <c r="C62" s="41"/>
      <c r="D62" s="4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>
      <c r="A63" s="12"/>
      <c r="B63" s="35"/>
      <c r="C63" s="41"/>
      <c r="D63" s="4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>
      <c r="A64" s="12"/>
      <c r="B64" s="35"/>
      <c r="C64" s="41"/>
      <c r="D64" s="4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>
      <c r="A65" s="12"/>
      <c r="B65" s="35"/>
      <c r="C65" s="41"/>
      <c r="D65" s="4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>
      <c r="A66" s="12"/>
      <c r="B66" s="35"/>
      <c r="C66" s="41"/>
      <c r="D66" s="4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>
      <c r="A67" s="12"/>
      <c r="B67" s="35"/>
      <c r="C67" s="41"/>
      <c r="D67" s="4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>
      <c r="A68" s="12"/>
      <c r="B68" s="35"/>
      <c r="C68" s="41"/>
      <c r="D68" s="4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>
      <c r="A69" s="12"/>
      <c r="B69" s="35"/>
      <c r="C69" s="41"/>
      <c r="D69" s="4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>
      <c r="A70" s="12"/>
      <c r="B70" s="35"/>
      <c r="C70" s="41"/>
      <c r="D70" s="4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>
      <c r="A71" s="12"/>
      <c r="B71" s="35"/>
      <c r="C71" s="41"/>
      <c r="D71" s="4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>
      <c r="A72" s="12"/>
      <c r="B72" s="35"/>
      <c r="C72" s="41"/>
      <c r="D72" s="4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>
      <c r="A73" s="12"/>
      <c r="B73" s="35"/>
      <c r="C73" s="41"/>
      <c r="D73" s="4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>
      <c r="A74" s="12"/>
      <c r="B74" s="35"/>
      <c r="C74" s="41"/>
      <c r="D74" s="4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>
      <c r="A75" s="12"/>
      <c r="B75" s="35"/>
      <c r="C75" s="41"/>
      <c r="D75" s="4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>
      <c r="A76" s="12"/>
      <c r="B76" s="35"/>
      <c r="C76" s="41"/>
      <c r="D76" s="4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>
      <c r="A77" s="12"/>
      <c r="B77" s="35"/>
      <c r="C77" s="41"/>
      <c r="D77" s="4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>
      <c r="A78" s="12"/>
      <c r="B78" s="35"/>
      <c r="C78" s="41"/>
      <c r="D78" s="4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>
      <c r="A79" s="12"/>
      <c r="B79" s="35"/>
      <c r="C79" s="41"/>
      <c r="D79" s="4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>
      <c r="A80" s="12"/>
      <c r="B80" s="35"/>
      <c r="C80" s="41"/>
      <c r="D80" s="4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>
      <c r="A81" s="12"/>
      <c r="B81" s="35"/>
      <c r="C81" s="41"/>
      <c r="D81" s="4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>
      <c r="A82" s="12"/>
      <c r="B82" s="35"/>
      <c r="C82" s="41"/>
      <c r="D82" s="4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>
      <c r="A83" s="12"/>
      <c r="B83" s="35"/>
      <c r="C83" s="41"/>
      <c r="D83" s="4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>
      <c r="A84" s="12"/>
      <c r="B84" s="35"/>
      <c r="C84" s="41"/>
      <c r="D84" s="4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>
      <c r="A85" s="12"/>
      <c r="B85" s="35"/>
      <c r="C85" s="41"/>
      <c r="D85" s="4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>
      <c r="A86" s="12"/>
      <c r="B86" s="35"/>
      <c r="C86" s="41"/>
      <c r="D86" s="4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>
      <c r="A87" s="12"/>
      <c r="B87" s="35"/>
      <c r="C87" s="41"/>
      <c r="D87" s="4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>
      <c r="A88" s="12"/>
      <c r="B88" s="35"/>
      <c r="C88" s="41"/>
      <c r="D88" s="4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>
      <c r="A89" s="12"/>
      <c r="B89" s="35"/>
      <c r="C89" s="41"/>
      <c r="D89" s="4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>
      <c r="A90" s="12"/>
      <c r="B90" s="35"/>
      <c r="C90" s="41"/>
      <c r="D90" s="4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>
      <c r="A91" s="12"/>
      <c r="B91" s="35"/>
      <c r="C91" s="41"/>
      <c r="D91" s="4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>
      <c r="A92" s="12"/>
      <c r="B92" s="35"/>
      <c r="C92" s="41"/>
      <c r="D92" s="4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>
      <c r="A93" s="12"/>
      <c r="B93" s="35"/>
      <c r="C93" s="41"/>
      <c r="D93" s="4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>
      <c r="A94" s="12"/>
      <c r="B94" s="35"/>
      <c r="C94" s="41"/>
      <c r="D94" s="4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>
      <c r="A95" s="12"/>
      <c r="B95" s="35"/>
      <c r="C95" s="41"/>
      <c r="D95" s="4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>
      <c r="A96" s="12"/>
      <c r="B96" s="35"/>
      <c r="C96" s="41"/>
      <c r="D96" s="4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>
      <c r="A97" s="12"/>
      <c r="B97" s="35"/>
      <c r="C97" s="41"/>
      <c r="D97" s="4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>
      <c r="A98" s="12"/>
      <c r="B98" s="35"/>
      <c r="C98" s="41"/>
      <c r="D98" s="4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>
      <c r="A99" s="12"/>
      <c r="B99" s="35"/>
      <c r="C99" s="41"/>
      <c r="D99" s="4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>
      <c r="A100" s="12"/>
      <c r="B100" s="35"/>
      <c r="C100" s="41"/>
      <c r="D100" s="4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>
      <c r="A101" s="12"/>
      <c r="B101" s="35"/>
      <c r="C101" s="41"/>
      <c r="D101" s="4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>
      <c r="A102" s="12"/>
      <c r="B102" s="35"/>
      <c r="C102" s="41"/>
      <c r="D102" s="4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>
      <c r="A103" s="12"/>
      <c r="B103" s="35"/>
      <c r="C103" s="41"/>
      <c r="D103" s="4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>
      <c r="A104" s="12"/>
      <c r="B104" s="35"/>
      <c r="C104" s="41"/>
      <c r="D104" s="4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>
      <c r="A105" s="12"/>
      <c r="B105" s="35"/>
      <c r="C105" s="41"/>
      <c r="D105" s="4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>
      <c r="A106" s="12"/>
      <c r="B106" s="35"/>
      <c r="C106" s="41"/>
      <c r="D106" s="4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>
      <c r="A107" s="12"/>
      <c r="B107" s="35"/>
      <c r="C107" s="41"/>
      <c r="D107" s="4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>
      <c r="A108" s="12"/>
      <c r="B108" s="35"/>
      <c r="C108" s="41"/>
      <c r="D108" s="4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>
      <c r="A109" s="12"/>
      <c r="B109" s="35"/>
      <c r="C109" s="41"/>
      <c r="D109" s="4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>
      <c r="A110" s="12"/>
      <c r="B110" s="35"/>
      <c r="C110" s="41"/>
      <c r="D110" s="4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>
      <c r="A111" s="12"/>
      <c r="B111" s="35"/>
      <c r="C111" s="41"/>
      <c r="D111" s="4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>
      <c r="A112" s="12"/>
      <c r="B112" s="35"/>
      <c r="C112" s="41"/>
      <c r="D112" s="4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>
      <c r="A113" s="12"/>
      <c r="B113" s="35"/>
      <c r="C113" s="41"/>
      <c r="D113" s="4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>
      <c r="A114" s="12"/>
      <c r="B114" s="35"/>
      <c r="C114" s="41"/>
      <c r="D114" s="4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>
      <c r="A115" s="12"/>
      <c r="B115" s="35"/>
      <c r="C115" s="41"/>
      <c r="D115" s="4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>
      <c r="A116" s="12"/>
      <c r="B116" s="35"/>
      <c r="C116" s="41"/>
      <c r="D116" s="4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>
      <c r="A117" s="12"/>
      <c r="B117" s="35"/>
      <c r="C117" s="41"/>
      <c r="D117" s="4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>
      <c r="A118" s="12"/>
      <c r="B118" s="35"/>
      <c r="C118" s="41"/>
      <c r="D118" s="4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>
      <c r="A119" s="12"/>
      <c r="B119" s="35"/>
      <c r="C119" s="41"/>
      <c r="D119" s="4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>
      <c r="A120" s="12"/>
      <c r="B120" s="35"/>
      <c r="C120" s="41"/>
      <c r="D120" s="4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>
      <c r="A121" s="12"/>
      <c r="B121" s="35"/>
      <c r="C121" s="41"/>
      <c r="D121" s="4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>
      <c r="A122" s="12"/>
      <c r="B122" s="35"/>
      <c r="C122" s="41"/>
      <c r="D122" s="4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>
      <c r="A123" s="12"/>
      <c r="B123" s="35"/>
      <c r="C123" s="41"/>
      <c r="D123" s="4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>
      <c r="A124" s="12"/>
      <c r="B124" s="35"/>
      <c r="C124" s="41"/>
      <c r="D124" s="4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>
      <c r="A125" s="12"/>
      <c r="B125" s="35"/>
      <c r="C125" s="41"/>
      <c r="D125" s="4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>
      <c r="A126" s="12"/>
      <c r="B126" s="35"/>
      <c r="C126" s="41"/>
      <c r="D126" s="4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>
      <c r="A127" s="12"/>
      <c r="B127" s="35"/>
      <c r="C127" s="41"/>
      <c r="D127" s="4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>
      <c r="A128" s="12"/>
      <c r="B128" s="35"/>
      <c r="C128" s="41"/>
      <c r="D128" s="4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>
      <c r="A129" s="12"/>
      <c r="B129" s="35"/>
      <c r="C129" s="41"/>
      <c r="D129" s="4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>
      <c r="A130" s="12"/>
      <c r="B130" s="35"/>
      <c r="C130" s="41"/>
      <c r="D130" s="4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>
      <c r="A131" s="12"/>
      <c r="B131" s="35"/>
      <c r="C131" s="41"/>
      <c r="D131" s="4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>
      <c r="A132" s="12"/>
      <c r="B132" s="35"/>
      <c r="C132" s="41"/>
      <c r="D132" s="4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>
      <c r="A133" s="12"/>
      <c r="B133" s="35"/>
      <c r="C133" s="41"/>
      <c r="D133" s="4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12"/>
      <c r="B134" s="35"/>
      <c r="C134" s="41"/>
      <c r="D134" s="4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>
      <c r="A135" s="12"/>
      <c r="B135" s="35"/>
      <c r="C135" s="41"/>
      <c r="D135" s="4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>
      <c r="A136" s="12"/>
      <c r="B136" s="35"/>
      <c r="C136" s="41"/>
      <c r="D136" s="4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>
      <c r="A137" s="12"/>
      <c r="B137" s="35"/>
      <c r="C137" s="41"/>
      <c r="D137" s="4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>
      <c r="A138" s="12"/>
      <c r="B138" s="35"/>
      <c r="C138" s="41"/>
      <c r="D138" s="4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>
      <c r="A139" s="12"/>
      <c r="B139" s="35"/>
      <c r="C139" s="41"/>
      <c r="D139" s="4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>
      <c r="A140" s="12"/>
      <c r="B140" s="35"/>
      <c r="C140" s="41"/>
      <c r="D140" s="4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>
      <c r="A141" s="12"/>
      <c r="B141" s="35"/>
      <c r="C141" s="41"/>
      <c r="D141" s="4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>
      <c r="A142" s="12"/>
      <c r="B142" s="35"/>
      <c r="C142" s="41"/>
      <c r="D142" s="4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>
      <c r="A143" s="12"/>
      <c r="B143" s="35"/>
      <c r="C143" s="41"/>
      <c r="D143" s="4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>
      <c r="A144" s="12"/>
      <c r="B144" s="35"/>
      <c r="C144" s="41"/>
      <c r="D144" s="4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>
      <c r="A145" s="12"/>
      <c r="B145" s="35"/>
      <c r="C145" s="41"/>
      <c r="D145" s="4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>
      <c r="A146" s="12"/>
      <c r="B146" s="35"/>
      <c r="C146" s="41"/>
      <c r="D146" s="4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>
      <c r="A147" s="12"/>
      <c r="B147" s="35"/>
      <c r="C147" s="41"/>
      <c r="D147" s="4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>
      <c r="A148" s="12"/>
      <c r="B148" s="35"/>
      <c r="C148" s="41"/>
      <c r="D148" s="4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>
      <c r="A149" s="12"/>
      <c r="B149" s="35"/>
      <c r="C149" s="41"/>
      <c r="D149" s="4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>
      <c r="A150" s="12"/>
      <c r="B150" s="35"/>
      <c r="C150" s="41"/>
      <c r="D150" s="4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>
      <c r="A151" s="12"/>
      <c r="B151" s="35"/>
      <c r="C151" s="41"/>
      <c r="D151" s="4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>
      <c r="A152" s="12"/>
      <c r="B152" s="35"/>
      <c r="C152" s="41"/>
      <c r="D152" s="4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>
      <c r="A153" s="12"/>
      <c r="B153" s="35"/>
      <c r="C153" s="41"/>
      <c r="D153" s="4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>
      <c r="A154" s="12"/>
      <c r="B154" s="35"/>
      <c r="C154" s="41"/>
      <c r="D154" s="4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>
      <c r="A155" s="12"/>
      <c r="B155" s="35"/>
      <c r="C155" s="41"/>
      <c r="D155" s="4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>
      <c r="A156" s="12"/>
      <c r="B156" s="35"/>
      <c r="C156" s="41"/>
      <c r="D156" s="4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>
      <c r="A157" s="12"/>
      <c r="B157" s="35"/>
      <c r="C157" s="41"/>
      <c r="D157" s="4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>
      <c r="A158" s="12"/>
      <c r="B158" s="35"/>
      <c r="C158" s="41"/>
      <c r="D158" s="4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>
      <c r="A159" s="12"/>
      <c r="B159" s="35"/>
      <c r="C159" s="41"/>
      <c r="D159" s="4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>
      <c r="A160" s="12"/>
      <c r="B160" s="35"/>
      <c r="C160" s="41"/>
      <c r="D160" s="4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>
      <c r="A161" s="12"/>
      <c r="B161" s="35"/>
      <c r="C161" s="41"/>
      <c r="D161" s="4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>
      <c r="A162" s="12"/>
      <c r="B162" s="35"/>
      <c r="C162" s="41"/>
      <c r="D162" s="4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>
      <c r="A163" s="12"/>
      <c r="B163" s="35"/>
      <c r="C163" s="41"/>
      <c r="D163" s="4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>
      <c r="A164" s="12"/>
      <c r="B164" s="35"/>
      <c r="C164" s="41"/>
      <c r="D164" s="4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>
      <c r="A165" s="12"/>
      <c r="B165" s="35"/>
      <c r="C165" s="41"/>
      <c r="D165" s="4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>
      <c r="A166" s="12"/>
      <c r="B166" s="35"/>
      <c r="C166" s="41"/>
      <c r="D166" s="4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>
      <c r="A167" s="12"/>
      <c r="B167" s="35"/>
      <c r="C167" s="41"/>
      <c r="D167" s="4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>
      <c r="A168" s="12"/>
      <c r="B168" s="35"/>
      <c r="C168" s="41"/>
      <c r="D168" s="4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>
      <c r="A169" s="12"/>
      <c r="B169" s="35"/>
      <c r="C169" s="41"/>
      <c r="D169" s="4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>
      <c r="A170" s="12"/>
      <c r="B170" s="35"/>
      <c r="C170" s="41"/>
      <c r="D170" s="4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>
      <c r="A171" s="12"/>
      <c r="B171" s="35"/>
      <c r="C171" s="41"/>
      <c r="D171" s="4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>
      <c r="A172" s="12"/>
      <c r="B172" s="35"/>
      <c r="C172" s="41"/>
      <c r="D172" s="4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>
      <c r="A173" s="12"/>
      <c r="B173" s="35"/>
      <c r="C173" s="41"/>
      <c r="D173" s="4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>
      <c r="A174" s="12"/>
      <c r="B174" s="35"/>
      <c r="C174" s="41"/>
      <c r="D174" s="4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>
      <c r="A175" s="12"/>
      <c r="B175" s="35"/>
      <c r="C175" s="41"/>
      <c r="D175" s="4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>
      <c r="A176" s="12"/>
      <c r="B176" s="35"/>
      <c r="C176" s="41"/>
      <c r="D176" s="4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>
      <c r="A177" s="12"/>
      <c r="B177" s="35"/>
      <c r="C177" s="41"/>
      <c r="D177" s="4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>
      <c r="A178" s="12"/>
      <c r="B178" s="35"/>
      <c r="C178" s="41"/>
      <c r="D178" s="4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>
      <c r="A179" s="12"/>
      <c r="B179" s="35"/>
      <c r="C179" s="41"/>
      <c r="D179" s="4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>
      <c r="A180" s="12"/>
      <c r="B180" s="35"/>
      <c r="C180" s="41"/>
      <c r="D180" s="4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>
      <c r="A181" s="12"/>
      <c r="B181" s="35"/>
      <c r="C181" s="41"/>
      <c r="D181" s="4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>
      <c r="A182" s="12"/>
      <c r="B182" s="35"/>
      <c r="C182" s="41"/>
      <c r="D182" s="4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>
      <c r="A183" s="12"/>
      <c r="B183" s="35"/>
      <c r="C183" s="41"/>
      <c r="D183" s="4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>
      <c r="A184" s="12"/>
      <c r="B184" s="35"/>
      <c r="C184" s="41"/>
      <c r="D184" s="4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>
      <c r="A185" s="12"/>
      <c r="B185" s="35"/>
      <c r="C185" s="41"/>
      <c r="D185" s="4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>
      <c r="A186" s="12"/>
      <c r="B186" s="35"/>
      <c r="C186" s="41"/>
      <c r="D186" s="4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>
      <c r="A187" s="12"/>
      <c r="B187" s="35"/>
      <c r="C187" s="41"/>
      <c r="D187" s="4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>
      <c r="A188" s="12"/>
      <c r="B188" s="35"/>
      <c r="C188" s="41"/>
      <c r="D188" s="4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>
      <c r="A189" s="12"/>
      <c r="B189" s="35"/>
      <c r="C189" s="41"/>
      <c r="D189" s="4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>
      <c r="A190" s="12"/>
      <c r="B190" s="35"/>
      <c r="C190" s="41"/>
      <c r="D190" s="4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>
      <c r="A191" s="12"/>
      <c r="B191" s="35"/>
      <c r="C191" s="41"/>
      <c r="D191" s="4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>
      <c r="A192" s="12"/>
      <c r="B192" s="35"/>
      <c r="C192" s="41"/>
      <c r="D192" s="4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>
      <c r="A193" s="12"/>
      <c r="B193" s="35"/>
      <c r="C193" s="41"/>
      <c r="D193" s="4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>
      <c r="A194" s="12"/>
      <c r="B194" s="35"/>
      <c r="C194" s="41"/>
      <c r="D194" s="4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>
      <c r="A195" s="12"/>
      <c r="B195" s="35"/>
      <c r="C195" s="41"/>
      <c r="D195" s="4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>
      <c r="A196" s="12"/>
      <c r="B196" s="35"/>
      <c r="C196" s="41"/>
      <c r="D196" s="4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>
      <c r="A197" s="12"/>
      <c r="B197" s="35"/>
      <c r="C197" s="41"/>
      <c r="D197" s="4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>
      <c r="A198" s="12"/>
      <c r="B198" s="35"/>
      <c r="C198" s="41"/>
      <c r="D198" s="4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>
      <c r="A199" s="12"/>
      <c r="B199" s="35"/>
      <c r="C199" s="41"/>
      <c r="D199" s="4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>
      <c r="A200" s="12"/>
      <c r="B200" s="35"/>
      <c r="C200" s="41"/>
      <c r="D200" s="4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>
      <c r="A201" s="12"/>
      <c r="B201" s="35"/>
      <c r="C201" s="41"/>
      <c r="D201" s="4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>
      <c r="A202" s="12"/>
      <c r="B202" s="35"/>
      <c r="C202" s="41"/>
      <c r="D202" s="4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>
      <c r="A203" s="12"/>
      <c r="B203" s="35"/>
      <c r="C203" s="41"/>
      <c r="D203" s="4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>
      <c r="A204" s="12"/>
      <c r="B204" s="35"/>
      <c r="C204" s="41"/>
      <c r="D204" s="4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>
      <c r="A205" s="12"/>
      <c r="B205" s="35"/>
      <c r="C205" s="41"/>
      <c r="D205" s="4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>
      <c r="A206" s="12"/>
      <c r="B206" s="35"/>
      <c r="C206" s="41"/>
      <c r="D206" s="4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>
      <c r="A207" s="12"/>
      <c r="B207" s="35"/>
      <c r="C207" s="41"/>
      <c r="D207" s="4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>
      <c r="A208" s="12"/>
      <c r="B208" s="35"/>
      <c r="C208" s="41"/>
      <c r="D208" s="4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>
      <c r="A209" s="12"/>
      <c r="B209" s="35"/>
      <c r="C209" s="41"/>
      <c r="D209" s="4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>
      <c r="A210" s="12"/>
      <c r="B210" s="35"/>
      <c r="C210" s="41"/>
      <c r="D210" s="4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>
      <c r="A211" s="12"/>
      <c r="B211" s="35"/>
      <c r="C211" s="41"/>
      <c r="D211" s="4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>
      <c r="A212" s="12"/>
      <c r="B212" s="35"/>
      <c r="C212" s="41"/>
      <c r="D212" s="4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>
      <c r="A213" s="12"/>
      <c r="B213" s="35"/>
      <c r="C213" s="41"/>
      <c r="D213" s="4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>
      <c r="A214" s="12"/>
      <c r="B214" s="35"/>
      <c r="C214" s="41"/>
      <c r="D214" s="4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>
      <c r="A215" s="12"/>
      <c r="B215" s="35"/>
      <c r="C215" s="41"/>
      <c r="D215" s="4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>
      <c r="A216" s="12"/>
      <c r="B216" s="35"/>
      <c r="C216" s="41"/>
      <c r="D216" s="4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>
      <c r="A217" s="12"/>
      <c r="B217" s="35"/>
      <c r="C217" s="41"/>
      <c r="D217" s="4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>
      <c r="A218" s="12"/>
      <c r="B218" s="35"/>
      <c r="C218" s="41"/>
      <c r="D218" s="4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>
      <c r="A219" s="12"/>
      <c r="B219" s="35"/>
      <c r="C219" s="41"/>
      <c r="D219" s="4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>
      <c r="A220" s="12"/>
      <c r="B220" s="35"/>
      <c r="C220" s="41"/>
      <c r="D220" s="4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>
      <c r="A221" s="12"/>
      <c r="B221" s="35"/>
      <c r="C221" s="41"/>
      <c r="D221" s="4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>
      <c r="A222" s="12"/>
      <c r="B222" s="35"/>
      <c r="C222" s="41"/>
      <c r="D222" s="4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>
      <c r="A223" s="12"/>
      <c r="B223" s="35"/>
      <c r="C223" s="41"/>
      <c r="D223" s="4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>
      <c r="A224" s="12"/>
      <c r="B224" s="35"/>
      <c r="C224" s="41"/>
      <c r="D224" s="4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>
      <c r="A225" s="12"/>
      <c r="B225" s="35"/>
      <c r="C225" s="41"/>
      <c r="D225" s="4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>
      <c r="A226" s="12"/>
      <c r="B226" s="35"/>
      <c r="C226" s="41"/>
      <c r="D226" s="4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>
      <c r="A227" s="12"/>
      <c r="B227" s="35"/>
      <c r="C227" s="41"/>
      <c r="D227" s="4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>
      <c r="A228" s="12"/>
      <c r="B228" s="35"/>
      <c r="C228" s="41"/>
      <c r="D228" s="4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>
      <c r="A229" s="12"/>
      <c r="B229" s="35"/>
      <c r="C229" s="41"/>
      <c r="D229" s="4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>
      <c r="A230" s="12"/>
      <c r="B230" s="35"/>
      <c r="C230" s="41"/>
      <c r="D230" s="4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>
      <c r="A231" s="12"/>
      <c r="B231" s="35"/>
      <c r="C231" s="41"/>
      <c r="D231" s="4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>
      <c r="A232" s="12"/>
      <c r="B232" s="35"/>
      <c r="C232" s="41"/>
      <c r="D232" s="4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>
      <c r="A233" s="12"/>
      <c r="B233" s="35"/>
      <c r="C233" s="41"/>
      <c r="D233" s="4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>
      <c r="A234" s="12"/>
      <c r="B234" s="35"/>
      <c r="C234" s="41"/>
      <c r="D234" s="4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>
      <c r="A235" s="12"/>
      <c r="B235" s="35"/>
      <c r="C235" s="41"/>
      <c r="D235" s="4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>
      <c r="A236" s="12"/>
      <c r="B236" s="35"/>
      <c r="C236" s="41"/>
      <c r="D236" s="4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>
      <c r="A237" s="12"/>
      <c r="B237" s="35"/>
      <c r="C237" s="41"/>
      <c r="D237" s="4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>
      <c r="A238" s="12"/>
      <c r="B238" s="35"/>
      <c r="C238" s="41"/>
      <c r="D238" s="4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>
      <c r="A239" s="12"/>
      <c r="B239" s="35"/>
      <c r="C239" s="41"/>
      <c r="D239" s="4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>
      <c r="A240" s="12"/>
      <c r="B240" s="35"/>
      <c r="C240" s="41"/>
      <c r="D240" s="4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>
      <c r="A241" s="12"/>
      <c r="B241" s="35"/>
      <c r="C241" s="41"/>
      <c r="D241" s="4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>
      <c r="A242" s="12"/>
      <c r="B242" s="35"/>
      <c r="C242" s="41"/>
      <c r="D242" s="4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>
      <c r="A243" s="12"/>
      <c r="B243" s="35"/>
      <c r="C243" s="41"/>
      <c r="D243" s="4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>
      <c r="A244" s="12"/>
      <c r="B244" s="35"/>
      <c r="C244" s="41"/>
      <c r="D244" s="4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>
      <c r="A245" s="12"/>
      <c r="B245" s="35"/>
      <c r="C245" s="41"/>
      <c r="D245" s="4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>
      <c r="A246" s="12"/>
      <c r="B246" s="35"/>
      <c r="C246" s="41"/>
      <c r="D246" s="4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>
      <c r="A247" s="12"/>
      <c r="B247" s="35"/>
      <c r="C247" s="41"/>
      <c r="D247" s="4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>
      <c r="A248" s="12"/>
      <c r="B248" s="35"/>
      <c r="C248" s="41"/>
      <c r="D248" s="4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>
      <c r="A249" s="12"/>
      <c r="B249" s="35"/>
      <c r="C249" s="41"/>
      <c r="D249" s="4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>
      <c r="A250" s="12"/>
      <c r="B250" s="35"/>
      <c r="C250" s="41"/>
      <c r="D250" s="4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>
      <c r="A251" s="12"/>
      <c r="B251" s="35"/>
      <c r="C251" s="41"/>
      <c r="D251" s="4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>
      <c r="A252" s="12"/>
      <c r="B252" s="35"/>
      <c r="C252" s="41"/>
      <c r="D252" s="4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>
      <c r="A253" s="12"/>
      <c r="B253" s="35"/>
      <c r="C253" s="41"/>
      <c r="D253" s="4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>
      <c r="A254" s="12"/>
      <c r="B254" s="35"/>
      <c r="C254" s="41"/>
      <c r="D254" s="4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>
      <c r="A255" s="12"/>
      <c r="B255" s="35"/>
      <c r="C255" s="41"/>
      <c r="D255" s="4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>
      <c r="A256" s="12"/>
      <c r="B256" s="35"/>
      <c r="C256" s="41"/>
      <c r="D256" s="4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>
      <c r="A257" s="12"/>
      <c r="B257" s="35"/>
      <c r="C257" s="41"/>
      <c r="D257" s="4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>
      <c r="A258" s="12"/>
      <c r="B258" s="35"/>
      <c r="C258" s="41"/>
      <c r="D258" s="4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>
      <c r="A259" s="12"/>
      <c r="B259" s="35"/>
      <c r="C259" s="41"/>
      <c r="D259" s="4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>
      <c r="A260" s="12"/>
      <c r="B260" s="35"/>
      <c r="C260" s="41"/>
      <c r="D260" s="4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>
      <c r="A261" s="12"/>
      <c r="B261" s="35"/>
      <c r="C261" s="41"/>
      <c r="D261" s="4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>
      <c r="A262" s="12"/>
      <c r="B262" s="35"/>
      <c r="C262" s="41"/>
      <c r="D262" s="4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>
      <c r="A263" s="12"/>
      <c r="B263" s="35"/>
      <c r="C263" s="41"/>
      <c r="D263" s="4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>
      <c r="A264" s="12"/>
      <c r="B264" s="35"/>
      <c r="C264" s="41"/>
      <c r="D264" s="4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>
      <c r="A265" s="12"/>
      <c r="B265" s="35"/>
      <c r="C265" s="41"/>
      <c r="D265" s="4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>
      <c r="A266" s="12"/>
      <c r="B266" s="35"/>
      <c r="C266" s="41"/>
      <c r="D266" s="4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>
      <c r="A267" s="12"/>
      <c r="B267" s="35"/>
      <c r="C267" s="41"/>
      <c r="D267" s="4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>
      <c r="A268" s="12"/>
      <c r="B268" s="35"/>
      <c r="C268" s="41"/>
      <c r="D268" s="4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>
      <c r="A269" s="12"/>
      <c r="B269" s="35"/>
      <c r="C269" s="41"/>
      <c r="D269" s="4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>
      <c r="A270" s="12"/>
      <c r="B270" s="35"/>
      <c r="C270" s="41"/>
      <c r="D270" s="4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>
      <c r="A271" s="12"/>
      <c r="B271" s="35"/>
      <c r="C271" s="41"/>
      <c r="D271" s="4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>
      <c r="A272" s="12"/>
      <c r="B272" s="35"/>
      <c r="C272" s="41"/>
      <c r="D272" s="4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>
      <c r="A273" s="12"/>
      <c r="B273" s="35"/>
      <c r="C273" s="41"/>
      <c r="D273" s="4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>
      <c r="A274" s="12"/>
      <c r="B274" s="35"/>
      <c r="C274" s="41"/>
      <c r="D274" s="4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>
      <c r="A275" s="12"/>
      <c r="B275" s="35"/>
      <c r="C275" s="41"/>
      <c r="D275" s="4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>
      <c r="A276" s="12"/>
      <c r="B276" s="35"/>
      <c r="C276" s="41"/>
      <c r="D276" s="4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>
      <c r="A277" s="12"/>
      <c r="B277" s="35"/>
      <c r="C277" s="41"/>
      <c r="D277" s="4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>
      <c r="A278" s="12"/>
      <c r="B278" s="35"/>
      <c r="C278" s="41"/>
      <c r="D278" s="4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>
      <c r="A279" s="12"/>
      <c r="B279" s="35"/>
      <c r="C279" s="41"/>
      <c r="D279" s="4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>
      <c r="A280" s="12"/>
      <c r="B280" s="35"/>
      <c r="C280" s="41"/>
      <c r="D280" s="4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>
      <c r="A281" s="12"/>
      <c r="B281" s="35"/>
      <c r="C281" s="41"/>
      <c r="D281" s="4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>
      <c r="A282" s="12"/>
      <c r="B282" s="35"/>
      <c r="C282" s="41"/>
      <c r="D282" s="4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>
      <c r="A283" s="12"/>
      <c r="B283" s="35"/>
      <c r="C283" s="41"/>
      <c r="D283" s="4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>
      <c r="A284" s="12"/>
      <c r="B284" s="35"/>
      <c r="C284" s="41"/>
      <c r="D284" s="4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>
      <c r="A285" s="12"/>
      <c r="B285" s="35"/>
      <c r="C285" s="41"/>
      <c r="D285" s="4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>
      <c r="A286" s="12"/>
      <c r="B286" s="35"/>
      <c r="C286" s="41"/>
      <c r="D286" s="4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>
      <c r="A287" s="12"/>
      <c r="B287" s="35"/>
      <c r="C287" s="41"/>
      <c r="D287" s="4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>
      <c r="A288" s="12"/>
      <c r="B288" s="35"/>
      <c r="C288" s="41"/>
      <c r="D288" s="4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>
      <c r="A289" s="12"/>
      <c r="B289" s="35"/>
      <c r="C289" s="41"/>
      <c r="D289" s="4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>
      <c r="A290" s="12"/>
      <c r="B290" s="35"/>
      <c r="C290" s="41"/>
      <c r="D290" s="4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>
      <c r="A291" s="12"/>
      <c r="B291" s="35"/>
      <c r="C291" s="41"/>
      <c r="D291" s="4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>
      <c r="A292" s="12"/>
      <c r="B292" s="35"/>
      <c r="C292" s="41"/>
      <c r="D292" s="4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>
      <c r="A293" s="12"/>
      <c r="B293" s="35"/>
      <c r="C293" s="41"/>
      <c r="D293" s="4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>
      <c r="A294" s="12"/>
      <c r="B294" s="35"/>
      <c r="C294" s="41"/>
      <c r="D294" s="4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>
      <c r="A295" s="12"/>
      <c r="B295" s="35"/>
      <c r="C295" s="41"/>
      <c r="D295" s="4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>
      <c r="A296" s="12"/>
      <c r="B296" s="35"/>
      <c r="C296" s="41"/>
      <c r="D296" s="4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>
      <c r="A297" s="12"/>
      <c r="B297" s="35"/>
      <c r="C297" s="41"/>
      <c r="D297" s="4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>
      <c r="A298" s="12"/>
      <c r="B298" s="35"/>
      <c r="C298" s="41"/>
      <c r="D298" s="4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>
      <c r="A299" s="12"/>
      <c r="B299" s="35"/>
      <c r="C299" s="41"/>
      <c r="D299" s="4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>
      <c r="A300" s="12"/>
      <c r="B300" s="35"/>
      <c r="C300" s="41"/>
      <c r="D300" s="4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>
      <c r="A301" s="12"/>
      <c r="B301" s="35"/>
      <c r="C301" s="41"/>
      <c r="D301" s="4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>
      <c r="A302" s="12"/>
      <c r="B302" s="35"/>
      <c r="C302" s="41"/>
      <c r="D302" s="4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>
      <c r="A303" s="12"/>
      <c r="B303" s="35"/>
      <c r="C303" s="41"/>
      <c r="D303" s="4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>
      <c r="A304" s="12"/>
      <c r="B304" s="35"/>
      <c r="C304" s="41"/>
      <c r="D304" s="4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>
      <c r="A305" s="12"/>
      <c r="B305" s="35"/>
      <c r="C305" s="41"/>
      <c r="D305" s="4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>
      <c r="A306" s="12"/>
      <c r="B306" s="35"/>
      <c r="C306" s="41"/>
      <c r="D306" s="4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>
      <c r="A307" s="12"/>
      <c r="B307" s="35"/>
      <c r="C307" s="41"/>
      <c r="D307" s="4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>
      <c r="A308" s="12"/>
      <c r="B308" s="35"/>
      <c r="C308" s="41"/>
      <c r="D308" s="4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>
      <c r="A309" s="12"/>
      <c r="B309" s="35"/>
      <c r="C309" s="41"/>
      <c r="D309" s="4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>
      <c r="A310" s="12"/>
      <c r="B310" s="35"/>
      <c r="C310" s="41"/>
      <c r="D310" s="4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>
      <c r="A311" s="12"/>
      <c r="B311" s="35"/>
      <c r="C311" s="41"/>
      <c r="D311" s="4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>
      <c r="A312" s="12"/>
      <c r="B312" s="35"/>
      <c r="C312" s="41"/>
      <c r="D312" s="4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>
      <c r="A313" s="12"/>
      <c r="B313" s="35"/>
      <c r="C313" s="41"/>
      <c r="D313" s="4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>
      <c r="A314" s="12"/>
      <c r="B314" s="35"/>
      <c r="C314" s="41"/>
      <c r="D314" s="4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>
      <c r="A315" s="12"/>
      <c r="B315" s="35"/>
      <c r="C315" s="41"/>
      <c r="D315" s="4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>
      <c r="A316" s="12"/>
      <c r="B316" s="35"/>
      <c r="C316" s="41"/>
      <c r="D316" s="4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>
      <c r="A317" s="12"/>
      <c r="B317" s="35"/>
      <c r="C317" s="41"/>
      <c r="D317" s="4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>
      <c r="A318" s="12"/>
      <c r="B318" s="35"/>
      <c r="C318" s="41"/>
      <c r="D318" s="4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>
      <c r="A319" s="12"/>
      <c r="B319" s="35"/>
      <c r="C319" s="41"/>
      <c r="D319" s="4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>
      <c r="A320" s="12"/>
      <c r="B320" s="35"/>
      <c r="C320" s="41"/>
      <c r="D320" s="4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>
      <c r="A321" s="12"/>
      <c r="B321" s="35"/>
      <c r="C321" s="41"/>
      <c r="D321" s="4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>
      <c r="A322" s="12"/>
      <c r="B322" s="35"/>
      <c r="C322" s="41"/>
      <c r="D322" s="4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>
      <c r="A323" s="12"/>
      <c r="B323" s="35"/>
      <c r="C323" s="41"/>
      <c r="D323" s="4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>
      <c r="A324" s="12"/>
      <c r="B324" s="35"/>
      <c r="C324" s="41"/>
      <c r="D324" s="4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>
      <c r="A325" s="12"/>
      <c r="B325" s="35"/>
      <c r="C325" s="41"/>
      <c r="D325" s="4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>
      <c r="A326" s="12"/>
      <c r="B326" s="35"/>
      <c r="C326" s="41"/>
      <c r="D326" s="4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>
      <c r="A327" s="12"/>
      <c r="B327" s="35"/>
      <c r="C327" s="41"/>
      <c r="D327" s="4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>
      <c r="A328" s="12"/>
      <c r="B328" s="35"/>
      <c r="C328" s="41"/>
      <c r="D328" s="4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>
      <c r="A329" s="12"/>
      <c r="B329" s="35"/>
      <c r="C329" s="41"/>
      <c r="D329" s="4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>
      <c r="A330" s="12"/>
      <c r="B330" s="35"/>
      <c r="C330" s="41"/>
      <c r="D330" s="4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>
      <c r="A331" s="12"/>
      <c r="B331" s="35"/>
      <c r="C331" s="41"/>
      <c r="D331" s="4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>
      <c r="A332" s="12"/>
      <c r="B332" s="35"/>
      <c r="C332" s="41"/>
      <c r="D332" s="4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>
      <c r="A333" s="12"/>
      <c r="B333" s="35"/>
      <c r="C333" s="41"/>
      <c r="D333" s="4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>
      <c r="A334" s="12"/>
      <c r="B334" s="35"/>
      <c r="C334" s="41"/>
      <c r="D334" s="4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>
      <c r="A335" s="12"/>
      <c r="B335" s="35"/>
      <c r="C335" s="41"/>
      <c r="D335" s="4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>
      <c r="A336" s="12"/>
      <c r="B336" s="35"/>
      <c r="C336" s="41"/>
      <c r="D336" s="4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>
      <c r="A337" s="12"/>
      <c r="B337" s="35"/>
      <c r="C337" s="41"/>
      <c r="D337" s="4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>
      <c r="A338" s="12"/>
      <c r="B338" s="35"/>
      <c r="C338" s="41"/>
      <c r="D338" s="4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>
      <c r="A339" s="12"/>
      <c r="B339" s="35"/>
      <c r="C339" s="41"/>
      <c r="D339" s="4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>
      <c r="A340" s="12"/>
      <c r="B340" s="35"/>
      <c r="C340" s="41"/>
      <c r="D340" s="4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>
      <c r="A341" s="12"/>
      <c r="B341" s="35"/>
      <c r="C341" s="41"/>
      <c r="D341" s="4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>
      <c r="A342" s="12"/>
      <c r="B342" s="35"/>
      <c r="C342" s="41"/>
      <c r="D342" s="4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>
      <c r="A343" s="12"/>
      <c r="B343" s="35"/>
      <c r="C343" s="41"/>
      <c r="D343" s="4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>
      <c r="A344" s="12"/>
      <c r="B344" s="35"/>
      <c r="C344" s="41"/>
      <c r="D344" s="4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>
      <c r="A345" s="12"/>
      <c r="B345" s="35"/>
      <c r="C345" s="41"/>
      <c r="D345" s="4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>
      <c r="A346" s="12"/>
      <c r="B346" s="35"/>
      <c r="C346" s="41"/>
      <c r="D346" s="4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>
      <c r="A347" s="12"/>
      <c r="B347" s="35"/>
      <c r="C347" s="41"/>
      <c r="D347" s="4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>
      <c r="A348" s="12"/>
      <c r="B348" s="35"/>
      <c r="C348" s="41"/>
      <c r="D348" s="4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>
      <c r="A349" s="12"/>
      <c r="B349" s="35"/>
      <c r="C349" s="41"/>
      <c r="D349" s="4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>
      <c r="A350" s="12"/>
      <c r="B350" s="35"/>
      <c r="C350" s="41"/>
      <c r="D350" s="4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>
      <c r="A351" s="12"/>
      <c r="B351" s="35"/>
      <c r="C351" s="41"/>
      <c r="D351" s="4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>
      <c r="A352" s="12"/>
      <c r="B352" s="35"/>
      <c r="C352" s="41"/>
      <c r="D352" s="4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>
      <c r="A353" s="12"/>
      <c r="B353" s="35"/>
      <c r="C353" s="41"/>
      <c r="D353" s="4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>
      <c r="A354" s="12"/>
      <c r="B354" s="35"/>
      <c r="C354" s="41"/>
      <c r="D354" s="4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>
      <c r="A355" s="12"/>
      <c r="B355" s="35"/>
      <c r="C355" s="41"/>
      <c r="D355" s="4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>
      <c r="A356" s="12"/>
      <c r="B356" s="35"/>
      <c r="C356" s="41"/>
      <c r="D356" s="4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>
      <c r="A357" s="12"/>
      <c r="B357" s="35"/>
      <c r="C357" s="41"/>
      <c r="D357" s="4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>
      <c r="A358" s="12"/>
      <c r="B358" s="35"/>
      <c r="C358" s="41"/>
      <c r="D358" s="4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>
      <c r="A359" s="12"/>
      <c r="B359" s="35"/>
      <c r="C359" s="41"/>
      <c r="D359" s="4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>
      <c r="A360" s="12"/>
      <c r="B360" s="35"/>
      <c r="C360" s="41"/>
      <c r="D360" s="4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>
      <c r="A361" s="12"/>
      <c r="B361" s="35"/>
      <c r="C361" s="41"/>
      <c r="D361" s="4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>
      <c r="A362" s="12"/>
      <c r="B362" s="35"/>
      <c r="C362" s="41"/>
      <c r="D362" s="4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>
      <c r="A363" s="12"/>
      <c r="B363" s="35"/>
      <c r="C363" s="41"/>
      <c r="D363" s="4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>
      <c r="A364" s="12"/>
      <c r="B364" s="35"/>
      <c r="C364" s="41"/>
      <c r="D364" s="4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>
      <c r="A365" s="12"/>
      <c r="B365" s="35"/>
      <c r="C365" s="41"/>
      <c r="D365" s="4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>
      <c r="A366" s="12"/>
      <c r="B366" s="35"/>
      <c r="C366" s="41"/>
      <c r="D366" s="4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>
      <c r="A367" s="12"/>
      <c r="B367" s="35"/>
      <c r="C367" s="41"/>
      <c r="D367" s="4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>
      <c r="A368" s="12"/>
      <c r="B368" s="35"/>
      <c r="C368" s="41"/>
      <c r="D368" s="4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>
      <c r="A369" s="12"/>
      <c r="B369" s="35"/>
      <c r="C369" s="41"/>
      <c r="D369" s="4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>
      <c r="A370" s="12"/>
      <c r="B370" s="35"/>
      <c r="C370" s="41"/>
      <c r="D370" s="4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>
      <c r="A371" s="12"/>
      <c r="B371" s="35"/>
      <c r="C371" s="41"/>
      <c r="D371" s="4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>
      <c r="A372" s="12"/>
      <c r="B372" s="35"/>
      <c r="C372" s="41"/>
      <c r="D372" s="4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>
      <c r="A373" s="12"/>
      <c r="B373" s="35"/>
      <c r="C373" s="41"/>
      <c r="D373" s="4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>
      <c r="A374" s="12"/>
      <c r="B374" s="35"/>
      <c r="C374" s="41"/>
      <c r="D374" s="4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>
      <c r="A375" s="12"/>
      <c r="B375" s="35"/>
      <c r="C375" s="41"/>
      <c r="D375" s="4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>
      <c r="A376" s="12"/>
      <c r="B376" s="35"/>
      <c r="C376" s="41"/>
      <c r="D376" s="4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>
      <c r="A377" s="12"/>
      <c r="B377" s="35"/>
      <c r="C377" s="41"/>
      <c r="D377" s="4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>
      <c r="A378" s="12"/>
      <c r="B378" s="35"/>
      <c r="C378" s="41"/>
      <c r="D378" s="4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>
      <c r="A379" s="12"/>
      <c r="B379" s="35"/>
      <c r="C379" s="41"/>
      <c r="D379" s="4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>
      <c r="A380" s="12"/>
      <c r="B380" s="35"/>
      <c r="C380" s="41"/>
      <c r="D380" s="4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>
      <c r="A381" s="12"/>
      <c r="B381" s="35"/>
      <c r="C381" s="41"/>
      <c r="D381" s="4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>
      <c r="A382" s="12"/>
      <c r="B382" s="35"/>
      <c r="C382" s="41"/>
      <c r="D382" s="4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>
      <c r="A383" s="12"/>
      <c r="B383" s="35"/>
      <c r="C383" s="41"/>
      <c r="D383" s="4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>
      <c r="A384" s="12"/>
      <c r="B384" s="35"/>
      <c r="C384" s="41"/>
      <c r="D384" s="4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>
      <c r="A385" s="12"/>
      <c r="B385" s="35"/>
      <c r="C385" s="41"/>
      <c r="D385" s="4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>
      <c r="A386" s="12"/>
      <c r="B386" s="35"/>
      <c r="C386" s="41"/>
      <c r="D386" s="4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>
      <c r="A387" s="12"/>
      <c r="B387" s="35"/>
      <c r="C387" s="41"/>
      <c r="D387" s="4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>
      <c r="A388" s="12"/>
      <c r="B388" s="35"/>
      <c r="C388" s="41"/>
      <c r="D388" s="4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>
      <c r="A389" s="12"/>
      <c r="B389" s="35"/>
      <c r="C389" s="41"/>
      <c r="D389" s="4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>
      <c r="A390" s="12"/>
      <c r="B390" s="35"/>
      <c r="C390" s="41"/>
      <c r="D390" s="4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>
      <c r="A391" s="12"/>
      <c r="B391" s="35"/>
      <c r="C391" s="41"/>
      <c r="D391" s="4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>
      <c r="A392" s="12"/>
      <c r="B392" s="35"/>
      <c r="C392" s="41"/>
      <c r="D392" s="4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>
      <c r="A393" s="12"/>
      <c r="B393" s="35"/>
      <c r="C393" s="41"/>
      <c r="D393" s="4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>
      <c r="A394" s="12"/>
      <c r="B394" s="35"/>
      <c r="C394" s="41"/>
      <c r="D394" s="4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>
      <c r="A395" s="12"/>
      <c r="B395" s="35"/>
      <c r="C395" s="41"/>
      <c r="D395" s="4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>
      <c r="A396" s="12"/>
      <c r="B396" s="35"/>
      <c r="C396" s="41"/>
      <c r="D396" s="4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>
      <c r="A397" s="12"/>
      <c r="B397" s="35"/>
      <c r="C397" s="41"/>
      <c r="D397" s="4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>
      <c r="A398" s="12"/>
      <c r="B398" s="35"/>
      <c r="C398" s="41"/>
      <c r="D398" s="4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>
      <c r="A399" s="12"/>
      <c r="B399" s="35"/>
      <c r="C399" s="41"/>
      <c r="D399" s="4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>
      <c r="A400" s="12"/>
      <c r="B400" s="35"/>
      <c r="C400" s="41"/>
      <c r="D400" s="4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>
      <c r="A401" s="12"/>
      <c r="B401" s="35"/>
      <c r="C401" s="41"/>
      <c r="D401" s="4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>
      <c r="A402" s="12"/>
      <c r="B402" s="35"/>
      <c r="C402" s="41"/>
      <c r="D402" s="4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>
      <c r="A403" s="12"/>
      <c r="B403" s="35"/>
      <c r="C403" s="41"/>
      <c r="D403" s="4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>
      <c r="A404" s="12"/>
      <c r="B404" s="35"/>
      <c r="C404" s="41"/>
      <c r="D404" s="4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>
      <c r="A405" s="12"/>
      <c r="B405" s="35"/>
      <c r="C405" s="41"/>
      <c r="D405" s="4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>
      <c r="A406" s="12"/>
      <c r="B406" s="35"/>
      <c r="C406" s="41"/>
      <c r="D406" s="4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>
      <c r="A407" s="12"/>
      <c r="B407" s="35"/>
      <c r="C407" s="41"/>
      <c r="D407" s="4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>
      <c r="A408" s="12"/>
      <c r="B408" s="35"/>
      <c r="C408" s="41"/>
      <c r="D408" s="4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>
      <c r="A409" s="12"/>
      <c r="B409" s="35"/>
      <c r="C409" s="41"/>
      <c r="D409" s="4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>
      <c r="A410" s="12"/>
      <c r="B410" s="35"/>
      <c r="C410" s="41"/>
      <c r="D410" s="4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>
      <c r="A411" s="12"/>
      <c r="B411" s="35"/>
      <c r="C411" s="41"/>
      <c r="D411" s="4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>
      <c r="A412" s="12"/>
      <c r="B412" s="35"/>
      <c r="C412" s="41"/>
      <c r="D412" s="4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>
      <c r="A413" s="12"/>
      <c r="B413" s="35"/>
      <c r="C413" s="41"/>
      <c r="D413" s="4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>
      <c r="A414" s="12"/>
      <c r="B414" s="35"/>
      <c r="C414" s="41"/>
      <c r="D414" s="4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>
      <c r="A415" s="12"/>
      <c r="B415" s="35"/>
      <c r="C415" s="41"/>
      <c r="D415" s="4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>
      <c r="A416" s="12"/>
      <c r="B416" s="35"/>
      <c r="C416" s="41"/>
      <c r="D416" s="4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>
      <c r="A417" s="12"/>
      <c r="B417" s="35"/>
      <c r="C417" s="41"/>
      <c r="D417" s="4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>
      <c r="A418" s="12"/>
      <c r="B418" s="35"/>
      <c r="C418" s="41"/>
      <c r="D418" s="4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>
      <c r="A419" s="12"/>
      <c r="B419" s="35"/>
      <c r="C419" s="41"/>
      <c r="D419" s="4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>
      <c r="A420" s="12"/>
      <c r="B420" s="35"/>
      <c r="C420" s="41"/>
      <c r="D420" s="4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>
      <c r="A421" s="12"/>
      <c r="B421" s="35"/>
      <c r="C421" s="41"/>
      <c r="D421" s="4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>
      <c r="A422" s="12"/>
      <c r="B422" s="35"/>
      <c r="C422" s="41"/>
      <c r="D422" s="4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>
      <c r="A423" s="12"/>
      <c r="B423" s="35"/>
      <c r="C423" s="41"/>
      <c r="D423" s="4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>
      <c r="A424" s="12"/>
      <c r="B424" s="35"/>
      <c r="C424" s="41"/>
      <c r="D424" s="4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>
      <c r="A425" s="12"/>
      <c r="B425" s="35"/>
      <c r="C425" s="41"/>
      <c r="D425" s="4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>
      <c r="A426" s="12"/>
      <c r="B426" s="35"/>
      <c r="C426" s="41"/>
      <c r="D426" s="4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>
      <c r="A427" s="12"/>
      <c r="B427" s="35"/>
      <c r="C427" s="41"/>
      <c r="D427" s="4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>
      <c r="A428" s="12"/>
      <c r="B428" s="35"/>
      <c r="C428" s="41"/>
      <c r="D428" s="4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>
      <c r="A429" s="12"/>
      <c r="B429" s="35"/>
      <c r="C429" s="41"/>
      <c r="D429" s="4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>
      <c r="A430" s="12"/>
      <c r="B430" s="35"/>
      <c r="C430" s="41"/>
      <c r="D430" s="4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>
      <c r="A431" s="12"/>
      <c r="B431" s="35"/>
      <c r="C431" s="41"/>
      <c r="D431" s="4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>
      <c r="A432" s="12"/>
      <c r="B432" s="35"/>
      <c r="C432" s="41"/>
      <c r="D432" s="4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>
      <c r="A433" s="12"/>
      <c r="B433" s="35"/>
      <c r="C433" s="41"/>
      <c r="D433" s="4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>
      <c r="A434" s="12"/>
      <c r="B434" s="35"/>
      <c r="C434" s="41"/>
      <c r="D434" s="4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>
      <c r="A435" s="12"/>
      <c r="B435" s="35"/>
      <c r="C435" s="41"/>
      <c r="D435" s="4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>
      <c r="A436" s="12"/>
      <c r="B436" s="35"/>
      <c r="C436" s="41"/>
      <c r="D436" s="4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>
      <c r="A437" s="12"/>
      <c r="B437" s="35"/>
      <c r="C437" s="41"/>
      <c r="D437" s="4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>
      <c r="A438" s="12"/>
      <c r="B438" s="35"/>
      <c r="C438" s="41"/>
      <c r="D438" s="4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>
      <c r="A439" s="12"/>
      <c r="B439" s="35"/>
      <c r="C439" s="41"/>
      <c r="D439" s="4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>
      <c r="A440" s="12"/>
      <c r="B440" s="35"/>
      <c r="C440" s="41"/>
      <c r="D440" s="4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>
      <c r="A441" s="12"/>
      <c r="B441" s="35"/>
      <c r="C441" s="41"/>
      <c r="D441" s="4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>
      <c r="A442" s="12"/>
      <c r="B442" s="35"/>
      <c r="C442" s="41"/>
      <c r="D442" s="4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>
      <c r="A443" s="12"/>
      <c r="B443" s="35"/>
      <c r="C443" s="41"/>
      <c r="D443" s="4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>
      <c r="A444" s="12"/>
      <c r="B444" s="35"/>
      <c r="C444" s="41"/>
      <c r="D444" s="4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>
      <c r="A445" s="12"/>
      <c r="B445" s="35"/>
      <c r="C445" s="41"/>
      <c r="D445" s="4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>
      <c r="A446" s="12"/>
      <c r="B446" s="35"/>
      <c r="C446" s="41"/>
      <c r="D446" s="4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>
      <c r="A447" s="12"/>
      <c r="B447" s="35"/>
      <c r="C447" s="41"/>
      <c r="D447" s="4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>
      <c r="A448" s="12"/>
      <c r="B448" s="35"/>
      <c r="C448" s="41"/>
      <c r="D448" s="4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>
      <c r="A449" s="12"/>
      <c r="B449" s="35"/>
      <c r="C449" s="41"/>
      <c r="D449" s="4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>
      <c r="A450" s="12"/>
      <c r="B450" s="35"/>
      <c r="C450" s="41"/>
      <c r="D450" s="4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>
      <c r="A451" s="12"/>
      <c r="B451" s="35"/>
      <c r="C451" s="41"/>
      <c r="D451" s="4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>
      <c r="A452" s="12"/>
      <c r="B452" s="35"/>
      <c r="C452" s="41"/>
      <c r="D452" s="4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>
      <c r="A453" s="12"/>
      <c r="B453" s="35"/>
      <c r="C453" s="41"/>
      <c r="D453" s="4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>
      <c r="A454" s="12"/>
      <c r="B454" s="35"/>
      <c r="C454" s="41"/>
      <c r="D454" s="4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>
      <c r="A455" s="12"/>
      <c r="B455" s="35"/>
      <c r="C455" s="41"/>
      <c r="D455" s="4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>
      <c r="A456" s="12"/>
      <c r="B456" s="35"/>
      <c r="C456" s="41"/>
      <c r="D456" s="4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>
      <c r="A457" s="12"/>
      <c r="B457" s="35"/>
      <c r="C457" s="41"/>
      <c r="D457" s="4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>
      <c r="A458" s="12"/>
      <c r="B458" s="35"/>
      <c r="C458" s="41"/>
      <c r="D458" s="4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>
      <c r="A459" s="12"/>
      <c r="B459" s="35"/>
      <c r="C459" s="41"/>
      <c r="D459" s="4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>
      <c r="A460" s="12"/>
      <c r="B460" s="35"/>
      <c r="C460" s="41"/>
      <c r="D460" s="4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>
      <c r="A461" s="12"/>
      <c r="B461" s="35"/>
      <c r="C461" s="41"/>
      <c r="D461" s="4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>
      <c r="A462" s="12"/>
      <c r="B462" s="35"/>
      <c r="C462" s="41"/>
      <c r="D462" s="4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>
      <c r="A463" s="12"/>
      <c r="B463" s="35"/>
      <c r="C463" s="41"/>
      <c r="D463" s="4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>
      <c r="A464" s="12"/>
      <c r="B464" s="35"/>
      <c r="C464" s="41"/>
      <c r="D464" s="4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>
      <c r="A465" s="12"/>
      <c r="B465" s="35"/>
      <c r="C465" s="41"/>
      <c r="D465" s="4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>
      <c r="A466" s="12"/>
      <c r="B466" s="35"/>
      <c r="C466" s="41"/>
      <c r="D466" s="4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>
      <c r="A467" s="12"/>
      <c r="B467" s="35"/>
      <c r="C467" s="41"/>
      <c r="D467" s="4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>
      <c r="A468" s="12"/>
      <c r="B468" s="35"/>
      <c r="C468" s="41"/>
      <c r="D468" s="4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>
      <c r="A469" s="12"/>
      <c r="B469" s="35"/>
      <c r="C469" s="41"/>
      <c r="D469" s="4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>
      <c r="A470" s="12"/>
      <c r="B470" s="35"/>
      <c r="C470" s="41"/>
      <c r="D470" s="4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>
      <c r="A471" s="12"/>
      <c r="B471" s="35"/>
      <c r="C471" s="41"/>
      <c r="D471" s="4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>
      <c r="A472" s="12"/>
      <c r="B472" s="35"/>
      <c r="C472" s="41"/>
      <c r="D472" s="4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>
      <c r="A473" s="12"/>
      <c r="B473" s="35"/>
      <c r="C473" s="41"/>
      <c r="D473" s="4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>
      <c r="A474" s="12"/>
      <c r="B474" s="35"/>
      <c r="C474" s="41"/>
      <c r="D474" s="4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>
      <c r="A475" s="12"/>
      <c r="B475" s="35"/>
      <c r="C475" s="41"/>
      <c r="D475" s="4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>
      <c r="A476" s="12"/>
      <c r="B476" s="35"/>
      <c r="C476" s="41"/>
      <c r="D476" s="4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>
      <c r="A477" s="12"/>
      <c r="B477" s="35"/>
      <c r="C477" s="41"/>
      <c r="D477" s="4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>
      <c r="A478" s="12"/>
      <c r="B478" s="35"/>
      <c r="C478" s="41"/>
      <c r="D478" s="4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>
      <c r="A479" s="12"/>
      <c r="B479" s="35"/>
      <c r="C479" s="41"/>
      <c r="D479" s="4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>
      <c r="A480" s="12"/>
      <c r="B480" s="35"/>
      <c r="C480" s="41"/>
      <c r="D480" s="4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>
      <c r="A481" s="12"/>
      <c r="B481" s="35"/>
      <c r="C481" s="41"/>
      <c r="D481" s="4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>
      <c r="A482" s="12"/>
      <c r="B482" s="35"/>
      <c r="C482" s="41"/>
      <c r="D482" s="4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>
      <c r="A483" s="12"/>
      <c r="B483" s="35"/>
      <c r="C483" s="41"/>
      <c r="D483" s="4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>
      <c r="A484" s="12"/>
      <c r="B484" s="35"/>
      <c r="C484" s="41"/>
      <c r="D484" s="4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>
      <c r="A485" s="12"/>
      <c r="B485" s="35"/>
      <c r="C485" s="41"/>
      <c r="D485" s="4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>
      <c r="A486" s="12"/>
      <c r="B486" s="35"/>
      <c r="C486" s="41"/>
      <c r="D486" s="4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>
      <c r="A487" s="12"/>
      <c r="B487" s="35"/>
      <c r="C487" s="41"/>
      <c r="D487" s="4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>
      <c r="A488" s="12"/>
      <c r="B488" s="35"/>
      <c r="C488" s="41"/>
      <c r="D488" s="4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>
      <c r="A489" s="12"/>
      <c r="B489" s="35"/>
      <c r="C489" s="41"/>
      <c r="D489" s="4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>
      <c r="A490" s="12"/>
      <c r="B490" s="35"/>
      <c r="C490" s="41"/>
      <c r="D490" s="4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>
      <c r="A491" s="12"/>
      <c r="B491" s="35"/>
      <c r="C491" s="41"/>
      <c r="D491" s="4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>
      <c r="A492" s="12"/>
      <c r="B492" s="35"/>
      <c r="C492" s="41"/>
      <c r="D492" s="4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>
      <c r="A493" s="12"/>
      <c r="B493" s="35"/>
      <c r="C493" s="41"/>
      <c r="D493" s="4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>
      <c r="A494" s="12"/>
      <c r="B494" s="35"/>
      <c r="C494" s="41"/>
      <c r="D494" s="4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>
      <c r="A495" s="12"/>
      <c r="B495" s="35"/>
      <c r="C495" s="41"/>
      <c r="D495" s="4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>
      <c r="A496" s="12"/>
      <c r="B496" s="35"/>
      <c r="C496" s="41"/>
      <c r="D496" s="4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>
      <c r="A497" s="12"/>
      <c r="B497" s="35"/>
      <c r="C497" s="41"/>
      <c r="D497" s="4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>
      <c r="A498" s="12"/>
      <c r="B498" s="35"/>
      <c r="C498" s="41"/>
      <c r="D498" s="4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>
      <c r="A499" s="12"/>
      <c r="B499" s="35"/>
      <c r="C499" s="41"/>
      <c r="D499" s="4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>
      <c r="A500" s="12"/>
      <c r="B500" s="35"/>
      <c r="C500" s="41"/>
      <c r="D500" s="4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>
      <c r="A501" s="12"/>
      <c r="B501" s="35"/>
      <c r="C501" s="41"/>
      <c r="D501" s="4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>
      <c r="A502" s="12"/>
      <c r="B502" s="35"/>
      <c r="C502" s="41"/>
      <c r="D502" s="4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>
      <c r="A503" s="12"/>
      <c r="B503" s="35"/>
      <c r="C503" s="41"/>
      <c r="D503" s="4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>
      <c r="A504" s="12"/>
      <c r="B504" s="35"/>
      <c r="C504" s="41"/>
      <c r="D504" s="4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>
      <c r="A505" s="12"/>
      <c r="B505" s="35"/>
      <c r="C505" s="41"/>
      <c r="D505" s="4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>
      <c r="A506" s="12"/>
      <c r="B506" s="35"/>
      <c r="C506" s="41"/>
      <c r="D506" s="4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>
      <c r="A507" s="12"/>
      <c r="B507" s="35"/>
      <c r="C507" s="41"/>
      <c r="D507" s="4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>
      <c r="A508" s="12"/>
      <c r="B508" s="35"/>
      <c r="C508" s="41"/>
      <c r="D508" s="4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>
      <c r="A509" s="12"/>
      <c r="B509" s="35"/>
      <c r="C509" s="41"/>
      <c r="D509" s="4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>
      <c r="A510" s="12"/>
      <c r="B510" s="35"/>
      <c r="C510" s="41"/>
      <c r="D510" s="4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>
      <c r="A511" s="12"/>
      <c r="B511" s="35"/>
      <c r="C511" s="41"/>
      <c r="D511" s="4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>
      <c r="A512" s="12"/>
      <c r="B512" s="35"/>
      <c r="C512" s="41"/>
      <c r="D512" s="4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>
      <c r="A513" s="12"/>
      <c r="B513" s="35"/>
      <c r="C513" s="41"/>
      <c r="D513" s="4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>
      <c r="A514" s="12"/>
      <c r="B514" s="35"/>
      <c r="C514" s="41"/>
      <c r="D514" s="4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>
      <c r="A515" s="12"/>
      <c r="B515" s="35"/>
      <c r="C515" s="41"/>
      <c r="D515" s="4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>
      <c r="A516" s="12"/>
      <c r="B516" s="35"/>
      <c r="C516" s="41"/>
      <c r="D516" s="4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>
      <c r="A517" s="12"/>
      <c r="B517" s="35"/>
      <c r="C517" s="41"/>
      <c r="D517" s="4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>
      <c r="A518" s="12"/>
      <c r="B518" s="35"/>
      <c r="C518" s="41"/>
      <c r="D518" s="4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>
      <c r="A519" s="12"/>
      <c r="B519" s="35"/>
      <c r="C519" s="41"/>
      <c r="D519" s="4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>
      <c r="A520" s="12"/>
      <c r="B520" s="35"/>
      <c r="C520" s="41"/>
      <c r="D520" s="4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>
      <c r="A521" s="12"/>
      <c r="B521" s="35"/>
      <c r="C521" s="41"/>
      <c r="D521" s="4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>
      <c r="A522" s="12"/>
      <c r="B522" s="35"/>
      <c r="C522" s="41"/>
      <c r="D522" s="4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>
      <c r="A523" s="12"/>
      <c r="B523" s="35"/>
      <c r="C523" s="41"/>
      <c r="D523" s="4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>
      <c r="A524" s="12"/>
      <c r="B524" s="35"/>
      <c r="C524" s="41"/>
      <c r="D524" s="4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>
      <c r="A525" s="12"/>
      <c r="B525" s="35"/>
      <c r="C525" s="41"/>
      <c r="D525" s="4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>
      <c r="A526" s="12"/>
      <c r="B526" s="35"/>
      <c r="C526" s="41"/>
      <c r="D526" s="4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>
      <c r="A527" s="12"/>
      <c r="B527" s="35"/>
      <c r="C527" s="41"/>
      <c r="D527" s="4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>
      <c r="A528" s="12"/>
      <c r="B528" s="35"/>
      <c r="C528" s="41"/>
      <c r="D528" s="4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>
      <c r="A529" s="12"/>
      <c r="B529" s="35"/>
      <c r="C529" s="41"/>
      <c r="D529" s="4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>
      <c r="A530" s="12"/>
      <c r="B530" s="35"/>
      <c r="C530" s="41"/>
      <c r="D530" s="4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>
      <c r="A531" s="12"/>
      <c r="B531" s="35"/>
      <c r="C531" s="41"/>
      <c r="D531" s="4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>
      <c r="A532" s="12"/>
      <c r="B532" s="35"/>
      <c r="C532" s="41"/>
      <c r="D532" s="4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>
      <c r="A533" s="12"/>
      <c r="B533" s="35"/>
      <c r="C533" s="41"/>
      <c r="D533" s="4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>
      <c r="A534" s="12"/>
      <c r="B534" s="35"/>
      <c r="C534" s="41"/>
      <c r="D534" s="4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>
      <c r="A535" s="12"/>
      <c r="B535" s="35"/>
      <c r="C535" s="41"/>
      <c r="D535" s="4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>
      <c r="A536" s="12"/>
      <c r="B536" s="35"/>
      <c r="C536" s="41"/>
      <c r="D536" s="4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>
      <c r="A537" s="12"/>
      <c r="B537" s="35"/>
      <c r="C537" s="41"/>
      <c r="D537" s="4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>
      <c r="A538" s="12"/>
      <c r="B538" s="35"/>
      <c r="C538" s="41"/>
      <c r="D538" s="4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>
      <c r="A539" s="12"/>
      <c r="B539" s="35"/>
      <c r="C539" s="41"/>
      <c r="D539" s="4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>
      <c r="A540" s="12"/>
      <c r="B540" s="35"/>
      <c r="C540" s="41"/>
      <c r="D540" s="4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>
      <c r="A541" s="12"/>
      <c r="B541" s="35"/>
      <c r="C541" s="41"/>
      <c r="D541" s="4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>
      <c r="A542" s="12"/>
      <c r="B542" s="35"/>
      <c r="C542" s="41"/>
      <c r="D542" s="4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>
      <c r="A543" s="12"/>
      <c r="B543" s="35"/>
      <c r="C543" s="41"/>
      <c r="D543" s="4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>
      <c r="A544" s="12"/>
      <c r="B544" s="35"/>
      <c r="C544" s="41"/>
      <c r="D544" s="4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>
      <c r="A545" s="12"/>
      <c r="B545" s="35"/>
      <c r="C545" s="41"/>
      <c r="D545" s="4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>
      <c r="A546" s="12"/>
      <c r="B546" s="35"/>
      <c r="C546" s="41"/>
      <c r="D546" s="4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>
      <c r="A547" s="12"/>
      <c r="B547" s="35"/>
      <c r="C547" s="41"/>
      <c r="D547" s="4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>
      <c r="A548" s="12"/>
      <c r="B548" s="35"/>
      <c r="C548" s="41"/>
      <c r="D548" s="4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>
      <c r="A549" s="12"/>
      <c r="B549" s="35"/>
      <c r="C549" s="41"/>
      <c r="D549" s="4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>
      <c r="A550" s="12"/>
      <c r="B550" s="35"/>
      <c r="C550" s="41"/>
      <c r="D550" s="4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>
      <c r="A551" s="12"/>
      <c r="B551" s="35"/>
      <c r="C551" s="41"/>
      <c r="D551" s="4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>
      <c r="A552" s="12"/>
      <c r="B552" s="35"/>
      <c r="C552" s="41"/>
      <c r="D552" s="4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>
      <c r="A553" s="12"/>
      <c r="B553" s="35"/>
      <c r="C553" s="41"/>
      <c r="D553" s="4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>
      <c r="A554" s="12"/>
      <c r="B554" s="35"/>
      <c r="C554" s="41"/>
      <c r="D554" s="4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>
      <c r="A555" s="12"/>
      <c r="B555" s="35"/>
      <c r="C555" s="41"/>
      <c r="D555" s="4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>
      <c r="A556" s="12"/>
      <c r="B556" s="35"/>
      <c r="C556" s="41"/>
      <c r="D556" s="4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>
      <c r="A557" s="12"/>
      <c r="B557" s="35"/>
      <c r="C557" s="41"/>
      <c r="D557" s="4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>
      <c r="A558" s="12"/>
      <c r="B558" s="35"/>
      <c r="C558" s="41"/>
      <c r="D558" s="4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>
      <c r="A559" s="12"/>
      <c r="B559" s="35"/>
      <c r="C559" s="41"/>
      <c r="D559" s="4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>
      <c r="A560" s="12"/>
      <c r="B560" s="35"/>
      <c r="C560" s="41"/>
      <c r="D560" s="4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>
      <c r="A561" s="12"/>
      <c r="B561" s="35"/>
      <c r="C561" s="41"/>
      <c r="D561" s="4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>
      <c r="A562" s="12"/>
      <c r="B562" s="35"/>
      <c r="C562" s="41"/>
      <c r="D562" s="4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>
      <c r="A563" s="12"/>
      <c r="B563" s="35"/>
      <c r="C563" s="41"/>
      <c r="D563" s="4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>
      <c r="A564" s="12"/>
      <c r="B564" s="35"/>
      <c r="C564" s="41"/>
      <c r="D564" s="4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>
      <c r="A565" s="12"/>
      <c r="B565" s="35"/>
      <c r="C565" s="41"/>
      <c r="D565" s="4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>
      <c r="A566" s="12"/>
      <c r="B566" s="35"/>
      <c r="C566" s="41"/>
      <c r="D566" s="4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>
      <c r="A567" s="12"/>
      <c r="B567" s="35"/>
      <c r="C567" s="41"/>
      <c r="D567" s="4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>
      <c r="A568" s="12"/>
      <c r="B568" s="35"/>
      <c r="C568" s="41"/>
      <c r="D568" s="4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>
      <c r="A569" s="12"/>
      <c r="B569" s="35"/>
      <c r="C569" s="41"/>
      <c r="D569" s="4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>
      <c r="A570" s="12"/>
      <c r="B570" s="35"/>
      <c r="C570" s="41"/>
      <c r="D570" s="4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>
      <c r="A571" s="12"/>
      <c r="B571" s="35"/>
      <c r="C571" s="41"/>
      <c r="D571" s="4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>
      <c r="A572" s="12"/>
      <c r="B572" s="35"/>
      <c r="C572" s="41"/>
      <c r="D572" s="4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>
      <c r="A573" s="12"/>
      <c r="B573" s="35"/>
      <c r="C573" s="41"/>
      <c r="D573" s="4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>
      <c r="A574" s="12"/>
      <c r="B574" s="35"/>
      <c r="C574" s="41"/>
      <c r="D574" s="4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>
      <c r="A575" s="12"/>
      <c r="B575" s="35"/>
      <c r="C575" s="41"/>
      <c r="D575" s="4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>
      <c r="A576" s="12"/>
      <c r="B576" s="35"/>
      <c r="C576" s="41"/>
      <c r="D576" s="4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>
      <c r="A577" s="12"/>
      <c r="B577" s="35"/>
      <c r="C577" s="41"/>
      <c r="D577" s="4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>
      <c r="A578" s="12"/>
      <c r="B578" s="35"/>
      <c r="C578" s="41"/>
      <c r="D578" s="4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>
      <c r="A579" s="12"/>
      <c r="B579" s="35"/>
      <c r="C579" s="41"/>
      <c r="D579" s="4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>
      <c r="A580" s="12"/>
      <c r="B580" s="35"/>
      <c r="C580" s="41"/>
      <c r="D580" s="4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>
      <c r="A581" s="12"/>
      <c r="B581" s="35"/>
      <c r="C581" s="41"/>
      <c r="D581" s="4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>
      <c r="A582" s="12"/>
      <c r="B582" s="35"/>
      <c r="C582" s="41"/>
      <c r="D582" s="4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>
      <c r="A583" s="12"/>
      <c r="B583" s="35"/>
      <c r="C583" s="41"/>
      <c r="D583" s="4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>
      <c r="A584" s="12"/>
      <c r="B584" s="35"/>
      <c r="C584" s="41"/>
      <c r="D584" s="4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>
      <c r="A585" s="12"/>
      <c r="B585" s="35"/>
      <c r="C585" s="41"/>
      <c r="D585" s="4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>
      <c r="A586" s="12"/>
      <c r="B586" s="35"/>
      <c r="C586" s="41"/>
      <c r="D586" s="4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>
      <c r="A587" s="12"/>
      <c r="B587" s="35"/>
      <c r="C587" s="41"/>
      <c r="D587" s="4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>
      <c r="A588" s="12"/>
      <c r="B588" s="35"/>
      <c r="C588" s="41"/>
      <c r="D588" s="4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>
      <c r="A589" s="12"/>
      <c r="B589" s="35"/>
      <c r="C589" s="41"/>
      <c r="D589" s="4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>
      <c r="A590" s="12"/>
      <c r="B590" s="35"/>
      <c r="C590" s="41"/>
      <c r="D590" s="4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>
      <c r="A591" s="12"/>
      <c r="B591" s="35"/>
      <c r="C591" s="41"/>
      <c r="D591" s="4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>
      <c r="A592" s="12"/>
      <c r="B592" s="35"/>
      <c r="C592" s="41"/>
      <c r="D592" s="4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>
      <c r="A593" s="12"/>
      <c r="B593" s="35"/>
      <c r="C593" s="41"/>
      <c r="D593" s="4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>
      <c r="A594" s="12"/>
      <c r="B594" s="35"/>
      <c r="C594" s="41"/>
      <c r="D594" s="4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>
      <c r="A595" s="12"/>
      <c r="B595" s="35"/>
      <c r="C595" s="41"/>
      <c r="D595" s="4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>
      <c r="A596" s="12"/>
      <c r="B596" s="35"/>
      <c r="C596" s="41"/>
      <c r="D596" s="4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>
      <c r="A597" s="12"/>
      <c r="B597" s="35"/>
      <c r="C597" s="41"/>
      <c r="D597" s="4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>
      <c r="A598" s="12"/>
      <c r="B598" s="35"/>
      <c r="C598" s="41"/>
      <c r="D598" s="4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>
      <c r="A599" s="12"/>
      <c r="B599" s="35"/>
      <c r="C599" s="41"/>
      <c r="D599" s="4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>
      <c r="A600" s="12"/>
      <c r="B600" s="35"/>
      <c r="C600" s="41"/>
      <c r="D600" s="4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>
      <c r="A601" s="12"/>
      <c r="B601" s="35"/>
      <c r="C601" s="41"/>
      <c r="D601" s="4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>
      <c r="A602" s="12"/>
      <c r="B602" s="35"/>
      <c r="C602" s="41"/>
      <c r="D602" s="4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>
      <c r="A603" s="12"/>
      <c r="B603" s="35"/>
      <c r="C603" s="41"/>
      <c r="D603" s="4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>
      <c r="A604" s="12"/>
      <c r="B604" s="35"/>
      <c r="C604" s="41"/>
      <c r="D604" s="4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>
      <c r="A605" s="12"/>
      <c r="B605" s="35"/>
      <c r="C605" s="41"/>
      <c r="D605" s="4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>
      <c r="A606" s="12"/>
      <c r="B606" s="35"/>
      <c r="C606" s="41"/>
      <c r="D606" s="4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>
      <c r="A607" s="12"/>
      <c r="B607" s="35"/>
      <c r="C607" s="41"/>
      <c r="D607" s="4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>
      <c r="A608" s="12"/>
      <c r="B608" s="35"/>
      <c r="C608" s="41"/>
      <c r="D608" s="4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>
      <c r="A609" s="12"/>
      <c r="B609" s="35"/>
      <c r="C609" s="41"/>
      <c r="D609" s="4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>
      <c r="A610" s="12"/>
      <c r="B610" s="35"/>
      <c r="C610" s="41"/>
      <c r="D610" s="4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>
      <c r="A611" s="12"/>
      <c r="B611" s="35"/>
      <c r="C611" s="41"/>
      <c r="D611" s="4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>
      <c r="A612" s="12"/>
      <c r="B612" s="35"/>
      <c r="C612" s="41"/>
      <c r="D612" s="4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>
      <c r="A613" s="12"/>
      <c r="B613" s="35"/>
      <c r="C613" s="41"/>
      <c r="D613" s="4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>
      <c r="A614" s="12"/>
      <c r="B614" s="35"/>
      <c r="C614" s="41"/>
      <c r="D614" s="4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>
      <c r="A615" s="12"/>
      <c r="B615" s="35"/>
      <c r="C615" s="41"/>
      <c r="D615" s="4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>
      <c r="A616" s="12"/>
      <c r="B616" s="35"/>
      <c r="C616" s="41"/>
      <c r="D616" s="4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>
      <c r="A617" s="12"/>
      <c r="B617" s="35"/>
      <c r="C617" s="41"/>
      <c r="D617" s="4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>
      <c r="A618" s="12"/>
      <c r="B618" s="35"/>
      <c r="C618" s="41"/>
      <c r="D618" s="4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>
      <c r="A619" s="12"/>
      <c r="B619" s="35"/>
      <c r="C619" s="41"/>
      <c r="D619" s="4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>
      <c r="A620" s="12"/>
      <c r="B620" s="35"/>
      <c r="C620" s="41"/>
      <c r="D620" s="4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>
      <c r="A621" s="12"/>
      <c r="B621" s="35"/>
      <c r="C621" s="41"/>
      <c r="D621" s="4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>
      <c r="A622" s="12"/>
      <c r="B622" s="35"/>
      <c r="C622" s="41"/>
      <c r="D622" s="4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>
      <c r="A623" s="12"/>
      <c r="B623" s="35"/>
      <c r="C623" s="41"/>
      <c r="D623" s="4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>
      <c r="A624" s="12"/>
      <c r="B624" s="35"/>
      <c r="C624" s="41"/>
      <c r="D624" s="4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>
      <c r="A625" s="12"/>
      <c r="B625" s="35"/>
      <c r="C625" s="41"/>
      <c r="D625" s="4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>
      <c r="A626" s="12"/>
      <c r="B626" s="35"/>
      <c r="C626" s="41"/>
      <c r="D626" s="4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>
      <c r="A627" s="12"/>
      <c r="B627" s="35"/>
      <c r="C627" s="41"/>
      <c r="D627" s="4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>
      <c r="A628" s="12"/>
      <c r="B628" s="35"/>
      <c r="C628" s="41"/>
      <c r="D628" s="4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>
      <c r="A629" s="12"/>
      <c r="B629" s="35"/>
      <c r="C629" s="41"/>
      <c r="D629" s="4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>
      <c r="A630" s="12"/>
      <c r="B630" s="35"/>
      <c r="C630" s="41"/>
      <c r="D630" s="4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>
      <c r="A631" s="12"/>
      <c r="B631" s="35"/>
      <c r="C631" s="41"/>
      <c r="D631" s="4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>
      <c r="A632" s="12"/>
      <c r="B632" s="35"/>
      <c r="C632" s="41"/>
      <c r="D632" s="4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>
      <c r="A633" s="12"/>
      <c r="B633" s="35"/>
      <c r="C633" s="41"/>
      <c r="D633" s="4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>
      <c r="A634" s="12"/>
      <c r="B634" s="35"/>
      <c r="C634" s="41"/>
      <c r="D634" s="4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>
      <c r="A635" s="12"/>
      <c r="B635" s="35"/>
      <c r="C635" s="41"/>
      <c r="D635" s="4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>
      <c r="A636" s="12"/>
      <c r="B636" s="35"/>
      <c r="C636" s="41"/>
      <c r="D636" s="4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>
      <c r="A637" s="12"/>
      <c r="B637" s="35"/>
      <c r="C637" s="41"/>
      <c r="D637" s="4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>
      <c r="A638" s="12"/>
      <c r="B638" s="35"/>
      <c r="C638" s="41"/>
      <c r="D638" s="4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>
      <c r="A639" s="12"/>
      <c r="B639" s="35"/>
      <c r="C639" s="41"/>
      <c r="D639" s="4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>
      <c r="A640" s="12"/>
      <c r="B640" s="35"/>
      <c r="C640" s="41"/>
      <c r="D640" s="4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>
      <c r="A641" s="12"/>
      <c r="B641" s="35"/>
      <c r="C641" s="41"/>
      <c r="D641" s="4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>
      <c r="A642" s="12"/>
      <c r="B642" s="35"/>
      <c r="C642" s="41"/>
      <c r="D642" s="4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>
      <c r="A643" s="12"/>
      <c r="B643" s="35"/>
      <c r="C643" s="41"/>
      <c r="D643" s="4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>
      <c r="A644" s="12"/>
      <c r="B644" s="35"/>
      <c r="C644" s="41"/>
      <c r="D644" s="4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>
      <c r="A645" s="12"/>
      <c r="B645" s="35"/>
      <c r="C645" s="41"/>
      <c r="D645" s="4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>
      <c r="A646" s="12"/>
      <c r="B646" s="35"/>
      <c r="C646" s="41"/>
      <c r="D646" s="4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>
      <c r="A647" s="12"/>
      <c r="B647" s="35"/>
      <c r="C647" s="41"/>
      <c r="D647" s="4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>
      <c r="A648" s="12"/>
      <c r="B648" s="35"/>
      <c r="C648" s="41"/>
      <c r="D648" s="4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>
      <c r="A649" s="12"/>
      <c r="B649" s="35"/>
      <c r="C649" s="41"/>
      <c r="D649" s="4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>
      <c r="A650" s="12"/>
      <c r="B650" s="35"/>
      <c r="C650" s="41"/>
      <c r="D650" s="4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>
      <c r="A651" s="12"/>
      <c r="B651" s="35"/>
      <c r="C651" s="41"/>
      <c r="D651" s="4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>
      <c r="A652" s="12"/>
      <c r="B652" s="35"/>
      <c r="C652" s="41"/>
      <c r="D652" s="4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>
      <c r="A653" s="12"/>
      <c r="B653" s="35"/>
      <c r="C653" s="41"/>
      <c r="D653" s="4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>
      <c r="A654" s="12"/>
      <c r="B654" s="35"/>
      <c r="C654" s="41"/>
      <c r="D654" s="4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>
      <c r="A655" s="12"/>
      <c r="B655" s="35"/>
      <c r="C655" s="41"/>
      <c r="D655" s="4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>
      <c r="A656" s="12"/>
      <c r="B656" s="35"/>
      <c r="C656" s="41"/>
      <c r="D656" s="4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>
      <c r="A657" s="12"/>
      <c r="B657" s="35"/>
      <c r="C657" s="41"/>
      <c r="D657" s="4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>
      <c r="A658" s="12"/>
      <c r="B658" s="35"/>
      <c r="C658" s="41"/>
      <c r="D658" s="4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>
      <c r="A659" s="12"/>
      <c r="B659" s="35"/>
      <c r="C659" s="41"/>
      <c r="D659" s="4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>
      <c r="A660" s="12"/>
      <c r="B660" s="35"/>
      <c r="C660" s="41"/>
      <c r="D660" s="4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>
      <c r="A661" s="12"/>
      <c r="B661" s="35"/>
      <c r="C661" s="41"/>
      <c r="D661" s="4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>
      <c r="A662" s="12"/>
      <c r="B662" s="35"/>
      <c r="C662" s="41"/>
      <c r="D662" s="4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>
      <c r="A663" s="12"/>
      <c r="B663" s="35"/>
      <c r="C663" s="41"/>
      <c r="D663" s="4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>
      <c r="A664" s="12"/>
      <c r="B664" s="35"/>
      <c r="C664" s="41"/>
      <c r="D664" s="4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>
      <c r="A665" s="12"/>
      <c r="B665" s="35"/>
      <c r="C665" s="41"/>
      <c r="D665" s="4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>
      <c r="A666" s="12"/>
      <c r="B666" s="35"/>
      <c r="C666" s="41"/>
      <c r="D666" s="4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>
      <c r="A667" s="12"/>
      <c r="B667" s="35"/>
      <c r="C667" s="41"/>
      <c r="D667" s="4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>
      <c r="A668" s="12"/>
      <c r="B668" s="35"/>
      <c r="C668" s="41"/>
      <c r="D668" s="4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>
      <c r="A669" s="12"/>
      <c r="B669" s="35"/>
      <c r="C669" s="41"/>
      <c r="D669" s="4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>
      <c r="A670" s="12"/>
      <c r="B670" s="35"/>
      <c r="C670" s="41"/>
      <c r="D670" s="4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>
      <c r="A671" s="12"/>
      <c r="B671" s="35"/>
      <c r="C671" s="41"/>
      <c r="D671" s="4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>
      <c r="A672" s="12"/>
      <c r="B672" s="35"/>
      <c r="C672" s="41"/>
      <c r="D672" s="4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>
      <c r="A673" s="12"/>
      <c r="B673" s="35"/>
      <c r="C673" s="41"/>
      <c r="D673" s="4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>
      <c r="A674" s="12"/>
      <c r="B674" s="35"/>
      <c r="C674" s="41"/>
      <c r="D674" s="4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>
      <c r="A675" s="12"/>
      <c r="B675" s="35"/>
      <c r="C675" s="41"/>
      <c r="D675" s="4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>
      <c r="A676" s="12"/>
      <c r="B676" s="35"/>
      <c r="C676" s="41"/>
      <c r="D676" s="4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>
      <c r="A677" s="12"/>
      <c r="B677" s="35"/>
      <c r="C677" s="41"/>
      <c r="D677" s="4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>
      <c r="A678" s="12"/>
      <c r="B678" s="35"/>
      <c r="C678" s="41"/>
      <c r="D678" s="4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>
      <c r="A679" s="12"/>
      <c r="B679" s="35"/>
      <c r="C679" s="41"/>
      <c r="D679" s="4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>
      <c r="A680" s="12"/>
      <c r="B680" s="35"/>
      <c r="C680" s="41"/>
      <c r="D680" s="4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>
      <c r="A681" s="12"/>
      <c r="B681" s="35"/>
      <c r="C681" s="41"/>
      <c r="D681" s="4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>
      <c r="A682" s="12"/>
      <c r="B682" s="35"/>
      <c r="C682" s="41"/>
      <c r="D682" s="4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>
      <c r="A683" s="12"/>
      <c r="B683" s="35"/>
      <c r="C683" s="41"/>
      <c r="D683" s="4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>
      <c r="A684" s="12"/>
      <c r="B684" s="35"/>
      <c r="C684" s="41"/>
      <c r="D684" s="4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>
      <c r="A685" s="12"/>
      <c r="B685" s="35"/>
      <c r="C685" s="41"/>
      <c r="D685" s="4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>
      <c r="A686" s="12"/>
      <c r="B686" s="35"/>
      <c r="C686" s="41"/>
      <c r="D686" s="4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>
      <c r="A687" s="12"/>
      <c r="B687" s="35"/>
      <c r="C687" s="41"/>
      <c r="D687" s="4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>
      <c r="A688" s="12"/>
      <c r="B688" s="35"/>
      <c r="C688" s="41"/>
      <c r="D688" s="4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>
      <c r="A689" s="12"/>
      <c r="B689" s="35"/>
      <c r="C689" s="41"/>
      <c r="D689" s="4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>
      <c r="A690" s="12"/>
      <c r="B690" s="35"/>
      <c r="C690" s="41"/>
      <c r="D690" s="4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>
      <c r="A691" s="12"/>
      <c r="B691" s="35"/>
      <c r="C691" s="41"/>
      <c r="D691" s="4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>
      <c r="A692" s="12"/>
      <c r="B692" s="35"/>
      <c r="C692" s="41"/>
      <c r="D692" s="4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>
      <c r="A693" s="12"/>
      <c r="B693" s="35"/>
      <c r="C693" s="41"/>
      <c r="D693" s="4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>
      <c r="A694" s="12"/>
      <c r="B694" s="35"/>
      <c r="C694" s="41"/>
      <c r="D694" s="4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>
      <c r="A695" s="12"/>
      <c r="B695" s="35"/>
      <c r="C695" s="41"/>
      <c r="D695" s="4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>
      <c r="A696" s="12"/>
      <c r="B696" s="35"/>
      <c r="C696" s="41"/>
      <c r="D696" s="4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>
      <c r="A697" s="12"/>
      <c r="B697" s="35"/>
      <c r="C697" s="41"/>
      <c r="D697" s="4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>
      <c r="A698" s="12"/>
      <c r="B698" s="35"/>
      <c r="C698" s="41"/>
      <c r="D698" s="4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>
      <c r="A699" s="12"/>
      <c r="B699" s="35"/>
      <c r="C699" s="41"/>
      <c r="D699" s="4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>
      <c r="A700" s="12"/>
      <c r="B700" s="35"/>
      <c r="C700" s="41"/>
      <c r="D700" s="4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>
      <c r="A701" s="12"/>
      <c r="B701" s="35"/>
      <c r="C701" s="41"/>
      <c r="D701" s="4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>
      <c r="A702" s="12"/>
      <c r="B702" s="35"/>
      <c r="C702" s="41"/>
      <c r="D702" s="4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>
      <c r="A703" s="12"/>
      <c r="B703" s="35"/>
      <c r="C703" s="41"/>
      <c r="D703" s="4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>
      <c r="A704" s="12"/>
      <c r="B704" s="35"/>
      <c r="C704" s="41"/>
      <c r="D704" s="4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>
      <c r="A705" s="12"/>
      <c r="B705" s="35"/>
      <c r="C705" s="41"/>
      <c r="D705" s="4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>
      <c r="A706" s="12"/>
      <c r="B706" s="35"/>
      <c r="C706" s="41"/>
      <c r="D706" s="4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>
      <c r="A707" s="12"/>
      <c r="B707" s="35"/>
      <c r="C707" s="41"/>
      <c r="D707" s="4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>
      <c r="A708" s="12"/>
      <c r="B708" s="35"/>
      <c r="C708" s="41"/>
      <c r="D708" s="4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>
      <c r="A709" s="12"/>
      <c r="B709" s="35"/>
      <c r="C709" s="41"/>
      <c r="D709" s="4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>
      <c r="A710" s="12"/>
      <c r="B710" s="35"/>
      <c r="C710" s="41"/>
      <c r="D710" s="4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>
      <c r="A711" s="12"/>
      <c r="B711" s="35"/>
      <c r="C711" s="41"/>
      <c r="D711" s="4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>
      <c r="A712" s="12"/>
      <c r="B712" s="35"/>
      <c r="C712" s="41"/>
      <c r="D712" s="4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>
      <c r="A713" s="12"/>
      <c r="B713" s="35"/>
      <c r="C713" s="41"/>
      <c r="D713" s="4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>
      <c r="A714" s="12"/>
      <c r="B714" s="35"/>
      <c r="C714" s="41"/>
      <c r="D714" s="4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>
      <c r="A715" s="12"/>
      <c r="B715" s="35"/>
      <c r="C715" s="41"/>
      <c r="D715" s="4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>
      <c r="A716" s="12"/>
      <c r="B716" s="35"/>
      <c r="C716" s="41"/>
      <c r="D716" s="4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>
      <c r="A717" s="12"/>
      <c r="B717" s="35"/>
      <c r="C717" s="41"/>
      <c r="D717" s="4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>
      <c r="A718" s="12"/>
      <c r="B718" s="35"/>
      <c r="C718" s="41"/>
      <c r="D718" s="4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>
      <c r="A719" s="12"/>
      <c r="B719" s="35"/>
      <c r="C719" s="41"/>
      <c r="D719" s="4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>
      <c r="A720" s="12"/>
      <c r="B720" s="35"/>
      <c r="C720" s="41"/>
      <c r="D720" s="4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>
      <c r="A721" s="12"/>
      <c r="B721" s="35"/>
      <c r="C721" s="41"/>
      <c r="D721" s="4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>
      <c r="A722" s="12"/>
      <c r="B722" s="35"/>
      <c r="C722" s="41"/>
      <c r="D722" s="4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>
      <c r="A723" s="12"/>
      <c r="B723" s="35"/>
      <c r="C723" s="41"/>
      <c r="D723" s="4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>
      <c r="A724" s="12"/>
      <c r="B724" s="35"/>
      <c r="C724" s="41"/>
      <c r="D724" s="4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>
      <c r="A725" s="12"/>
      <c r="B725" s="35"/>
      <c r="C725" s="41"/>
      <c r="D725" s="4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>
      <c r="A726" s="12"/>
      <c r="B726" s="35"/>
      <c r="C726" s="41"/>
      <c r="D726" s="4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>
      <c r="A727" s="12"/>
      <c r="B727" s="35"/>
      <c r="C727" s="41"/>
      <c r="D727" s="4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>
      <c r="A728" s="12"/>
      <c r="B728" s="35"/>
      <c r="C728" s="41"/>
      <c r="D728" s="4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>
      <c r="A729" s="12"/>
      <c r="B729" s="35"/>
      <c r="C729" s="41"/>
      <c r="D729" s="4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>
      <c r="A730" s="12"/>
      <c r="B730" s="35"/>
      <c r="C730" s="41"/>
      <c r="D730" s="4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>
      <c r="A731" s="12"/>
      <c r="B731" s="35"/>
      <c r="C731" s="41"/>
      <c r="D731" s="4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>
      <c r="A732" s="12"/>
      <c r="B732" s="35"/>
      <c r="C732" s="41"/>
      <c r="D732" s="4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>
      <c r="A733" s="12"/>
      <c r="B733" s="35"/>
      <c r="C733" s="41"/>
      <c r="D733" s="4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>
      <c r="A734" s="12"/>
      <c r="B734" s="35"/>
      <c r="C734" s="41"/>
      <c r="D734" s="4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>
      <c r="A735" s="12"/>
      <c r="B735" s="35"/>
      <c r="C735" s="41"/>
      <c r="D735" s="4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>
      <c r="A736" s="12"/>
      <c r="B736" s="35"/>
      <c r="C736" s="41"/>
      <c r="D736" s="4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>
      <c r="A737" s="12"/>
      <c r="B737" s="35"/>
      <c r="C737" s="41"/>
      <c r="D737" s="4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>
      <c r="A738" s="12"/>
      <c r="B738" s="35"/>
      <c r="C738" s="41"/>
      <c r="D738" s="4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>
      <c r="A739" s="12"/>
      <c r="B739" s="35"/>
      <c r="C739" s="41"/>
      <c r="D739" s="4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>
      <c r="A740" s="12"/>
      <c r="B740" s="35"/>
      <c r="C740" s="41"/>
      <c r="D740" s="4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>
      <c r="A741" s="12"/>
      <c r="B741" s="35"/>
      <c r="C741" s="41"/>
      <c r="D741" s="4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>
      <c r="A742" s="12"/>
      <c r="B742" s="35"/>
      <c r="C742" s="41"/>
      <c r="D742" s="4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>
      <c r="A743" s="12"/>
      <c r="B743" s="35"/>
      <c r="C743" s="41"/>
      <c r="D743" s="4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>
      <c r="A744" s="12"/>
      <c r="B744" s="35"/>
      <c r="C744" s="41"/>
      <c r="D744" s="4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>
      <c r="A745" s="12"/>
      <c r="B745" s="35"/>
      <c r="C745" s="41"/>
      <c r="D745" s="4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>
      <c r="A746" s="12"/>
      <c r="B746" s="35"/>
      <c r="C746" s="41"/>
      <c r="D746" s="4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>
      <c r="A747" s="12"/>
      <c r="B747" s="35"/>
      <c r="C747" s="41"/>
      <c r="D747" s="4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>
      <c r="A748" s="12"/>
      <c r="B748" s="35"/>
      <c r="C748" s="41"/>
      <c r="D748" s="4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>
      <c r="A749" s="12"/>
      <c r="B749" s="35"/>
      <c r="C749" s="41"/>
      <c r="D749" s="4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>
      <c r="A750" s="12"/>
      <c r="B750" s="35"/>
      <c r="C750" s="41"/>
      <c r="D750" s="4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>
      <c r="A751" s="12"/>
      <c r="B751" s="35"/>
      <c r="C751" s="41"/>
      <c r="D751" s="4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>
      <c r="A752" s="12"/>
      <c r="B752" s="35"/>
      <c r="C752" s="41"/>
      <c r="D752" s="4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>
      <c r="A753" s="12"/>
      <c r="B753" s="35"/>
      <c r="C753" s="41"/>
      <c r="D753" s="4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>
      <c r="A754" s="12"/>
      <c r="B754" s="35"/>
      <c r="C754" s="41"/>
      <c r="D754" s="4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>
      <c r="A755" s="12"/>
      <c r="B755" s="35"/>
      <c r="C755" s="41"/>
      <c r="D755" s="4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>
      <c r="A756" s="12"/>
      <c r="B756" s="35"/>
      <c r="C756" s="41"/>
      <c r="D756" s="4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>
      <c r="A757" s="12"/>
      <c r="B757" s="35"/>
      <c r="C757" s="41"/>
      <c r="D757" s="4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>
      <c r="A758" s="12"/>
      <c r="B758" s="35"/>
      <c r="C758" s="41"/>
      <c r="D758" s="4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>
      <c r="A759" s="12"/>
      <c r="B759" s="35"/>
      <c r="C759" s="41"/>
      <c r="D759" s="4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>
      <c r="A760" s="12"/>
      <c r="B760" s="35"/>
      <c r="C760" s="41"/>
      <c r="D760" s="4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>
      <c r="A761" s="12"/>
      <c r="B761" s="35"/>
      <c r="C761" s="41"/>
      <c r="D761" s="4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>
      <c r="A762" s="12"/>
      <c r="B762" s="35"/>
      <c r="C762" s="41"/>
      <c r="D762" s="4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>
      <c r="A763" s="12"/>
      <c r="B763" s="35"/>
      <c r="C763" s="41"/>
      <c r="D763" s="4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>
      <c r="A764" s="12"/>
      <c r="B764" s="35"/>
      <c r="C764" s="41"/>
      <c r="D764" s="4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>
      <c r="A765" s="12"/>
      <c r="B765" s="35"/>
      <c r="C765" s="41"/>
      <c r="D765" s="4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>
      <c r="A766" s="12"/>
      <c r="B766" s="35"/>
      <c r="C766" s="41"/>
      <c r="D766" s="4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>
      <c r="A767" s="12"/>
      <c r="B767" s="35"/>
      <c r="C767" s="41"/>
      <c r="D767" s="4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>
      <c r="A768" s="12"/>
      <c r="B768" s="35"/>
      <c r="C768" s="41"/>
      <c r="D768" s="4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>
      <c r="A769" s="12"/>
      <c r="B769" s="35"/>
      <c r="C769" s="41"/>
      <c r="D769" s="4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>
      <c r="A770" s="12"/>
      <c r="B770" s="35"/>
      <c r="C770" s="41"/>
      <c r="D770" s="4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>
      <c r="A771" s="12"/>
      <c r="B771" s="35"/>
      <c r="C771" s="41"/>
      <c r="D771" s="4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>
      <c r="A772" s="12"/>
      <c r="B772" s="35"/>
      <c r="C772" s="41"/>
      <c r="D772" s="4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>
      <c r="A773" s="12"/>
      <c r="B773" s="35"/>
      <c r="C773" s="41"/>
      <c r="D773" s="4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>
      <c r="A774" s="12"/>
      <c r="B774" s="35"/>
      <c r="C774" s="41"/>
      <c r="D774" s="4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>
      <c r="A775" s="12"/>
      <c r="B775" s="35"/>
      <c r="C775" s="41"/>
      <c r="D775" s="4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>
      <c r="A776" s="12"/>
      <c r="B776" s="35"/>
      <c r="C776" s="41"/>
      <c r="D776" s="4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>
      <c r="A777" s="12"/>
      <c r="B777" s="35"/>
      <c r="C777" s="41"/>
      <c r="D777" s="4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>
      <c r="A778" s="12"/>
      <c r="B778" s="35"/>
      <c r="C778" s="41"/>
      <c r="D778" s="4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>
      <c r="A779" s="12"/>
      <c r="B779" s="35"/>
      <c r="C779" s="41"/>
      <c r="D779" s="4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>
      <c r="A780" s="12"/>
      <c r="B780" s="35"/>
      <c r="C780" s="41"/>
      <c r="D780" s="4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>
      <c r="A781" s="12"/>
      <c r="B781" s="35"/>
      <c r="C781" s="41"/>
      <c r="D781" s="4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>
      <c r="A782" s="12"/>
      <c r="B782" s="35"/>
      <c r="C782" s="41"/>
      <c r="D782" s="4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>
      <c r="A783" s="12"/>
      <c r="B783" s="35"/>
      <c r="C783" s="41"/>
      <c r="D783" s="4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>
      <c r="A784" s="12"/>
      <c r="B784" s="35"/>
      <c r="C784" s="41"/>
      <c r="D784" s="4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>
      <c r="A785" s="12"/>
      <c r="B785" s="35"/>
      <c r="C785" s="41"/>
      <c r="D785" s="4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>
      <c r="A786" s="12"/>
      <c r="B786" s="35"/>
      <c r="C786" s="41"/>
      <c r="D786" s="4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>
      <c r="A787" s="12"/>
      <c r="B787" s="35"/>
      <c r="C787" s="41"/>
      <c r="D787" s="4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>
      <c r="A788" s="12"/>
      <c r="B788" s="35"/>
      <c r="C788" s="41"/>
      <c r="D788" s="4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>
      <c r="A789" s="12"/>
      <c r="B789" s="35"/>
      <c r="C789" s="41"/>
      <c r="D789" s="4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>
      <c r="A790" s="12"/>
      <c r="B790" s="35"/>
      <c r="C790" s="41"/>
      <c r="D790" s="4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>
      <c r="A791" s="12"/>
      <c r="B791" s="35"/>
      <c r="C791" s="41"/>
      <c r="D791" s="4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>
      <c r="A792" s="12"/>
      <c r="B792" s="35"/>
      <c r="C792" s="41"/>
      <c r="D792" s="4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>
      <c r="A793" s="12"/>
      <c r="B793" s="35"/>
      <c r="C793" s="41"/>
      <c r="D793" s="4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>
      <c r="A794" s="12"/>
      <c r="B794" s="35"/>
      <c r="C794" s="41"/>
      <c r="D794" s="4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>
      <c r="A795" s="12"/>
      <c r="B795" s="35"/>
      <c r="C795" s="41"/>
      <c r="D795" s="4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>
      <c r="A796" s="12"/>
      <c r="B796" s="35"/>
      <c r="C796" s="41"/>
      <c r="D796" s="4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>
      <c r="A797" s="12"/>
      <c r="B797" s="35"/>
      <c r="C797" s="41"/>
      <c r="D797" s="4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>
      <c r="A798" s="12"/>
      <c r="B798" s="35"/>
      <c r="C798" s="41"/>
      <c r="D798" s="4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>
      <c r="A799" s="12"/>
      <c r="B799" s="35"/>
      <c r="C799" s="41"/>
      <c r="D799" s="4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>
      <c r="A800" s="12"/>
      <c r="B800" s="35"/>
      <c r="C800" s="41"/>
      <c r="D800" s="4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>
      <c r="A801" s="12"/>
      <c r="B801" s="35"/>
      <c r="C801" s="41"/>
      <c r="D801" s="4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>
      <c r="A802" s="12"/>
      <c r="B802" s="35"/>
      <c r="C802" s="41"/>
      <c r="D802" s="4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>
      <c r="A803" s="12"/>
      <c r="B803" s="35"/>
      <c r="C803" s="41"/>
      <c r="D803" s="4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>
      <c r="A804" s="12"/>
      <c r="B804" s="35"/>
      <c r="C804" s="41"/>
      <c r="D804" s="4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>
      <c r="A805" s="12"/>
      <c r="B805" s="35"/>
      <c r="C805" s="41"/>
      <c r="D805" s="4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>
      <c r="A806" s="12"/>
      <c r="B806" s="35"/>
      <c r="C806" s="41"/>
      <c r="D806" s="4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>
      <c r="A807" s="12"/>
      <c r="B807" s="35"/>
      <c r="C807" s="41"/>
      <c r="D807" s="4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>
      <c r="A808" s="12"/>
      <c r="B808" s="35"/>
      <c r="C808" s="41"/>
      <c r="D808" s="4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>
      <c r="A809" s="12"/>
      <c r="B809" s="35"/>
      <c r="C809" s="41"/>
      <c r="D809" s="4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>
      <c r="A810" s="12"/>
      <c r="B810" s="35"/>
      <c r="C810" s="41"/>
      <c r="D810" s="4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>
      <c r="A811" s="12"/>
      <c r="B811" s="35"/>
      <c r="C811" s="41"/>
      <c r="D811" s="4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>
      <c r="A812" s="12"/>
      <c r="B812" s="35"/>
      <c r="C812" s="41"/>
      <c r="D812" s="4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>
      <c r="A813" s="12"/>
      <c r="B813" s="35"/>
      <c r="C813" s="41"/>
      <c r="D813" s="4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>
      <c r="A814" s="12"/>
      <c r="B814" s="35"/>
      <c r="C814" s="41"/>
      <c r="D814" s="4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>
      <c r="A815" s="12"/>
      <c r="B815" s="35"/>
      <c r="C815" s="41"/>
      <c r="D815" s="4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>
      <c r="A816" s="12"/>
      <c r="B816" s="35"/>
      <c r="C816" s="41"/>
      <c r="D816" s="4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>
      <c r="A817" s="12"/>
      <c r="B817" s="35"/>
      <c r="C817" s="41"/>
      <c r="D817" s="4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>
      <c r="A818" s="12"/>
      <c r="B818" s="35"/>
      <c r="C818" s="41"/>
      <c r="D818" s="4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>
      <c r="A819" s="12"/>
      <c r="B819" s="35"/>
      <c r="C819" s="41"/>
      <c r="D819" s="4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>
      <c r="A820" s="12"/>
      <c r="B820" s="35"/>
      <c r="C820" s="41"/>
      <c r="D820" s="4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>
      <c r="A821" s="12"/>
      <c r="B821" s="35"/>
      <c r="C821" s="41"/>
      <c r="D821" s="4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>
      <c r="A822" s="12"/>
      <c r="B822" s="35"/>
      <c r="C822" s="41"/>
      <c r="D822" s="4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>
      <c r="A823" s="12"/>
      <c r="B823" s="35"/>
      <c r="C823" s="41"/>
      <c r="D823" s="4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>
      <c r="A824" s="12"/>
      <c r="B824" s="35"/>
      <c r="C824" s="41"/>
      <c r="D824" s="4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>
      <c r="A825" s="12"/>
      <c r="B825" s="35"/>
      <c r="C825" s="41"/>
      <c r="D825" s="4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>
      <c r="A826" s="12"/>
      <c r="B826" s="35"/>
      <c r="C826" s="41"/>
      <c r="D826" s="4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>
      <c r="A827" s="12"/>
      <c r="B827" s="35"/>
      <c r="C827" s="41"/>
      <c r="D827" s="4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>
      <c r="A828" s="12"/>
      <c r="B828" s="35"/>
      <c r="C828" s="41"/>
      <c r="D828" s="4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>
      <c r="A829" s="12"/>
      <c r="B829" s="35"/>
      <c r="C829" s="41"/>
      <c r="D829" s="4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>
      <c r="A830" s="12"/>
      <c r="B830" s="35"/>
      <c r="C830" s="41"/>
      <c r="D830" s="4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>
      <c r="A831" s="12"/>
      <c r="B831" s="35"/>
      <c r="C831" s="41"/>
      <c r="D831" s="4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>
      <c r="A832" s="12"/>
      <c r="B832" s="35"/>
      <c r="C832" s="41"/>
      <c r="D832" s="4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>
      <c r="A833" s="12"/>
      <c r="B833" s="35"/>
      <c r="C833" s="41"/>
      <c r="D833" s="4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>
      <c r="A834" s="12"/>
      <c r="B834" s="35"/>
      <c r="C834" s="41"/>
      <c r="D834" s="4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>
      <c r="A835" s="12"/>
      <c r="B835" s="35"/>
      <c r="C835" s="41"/>
      <c r="D835" s="4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>
      <c r="A836" s="12"/>
      <c r="B836" s="35"/>
      <c r="C836" s="41"/>
      <c r="D836" s="4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>
      <c r="A837" s="12"/>
      <c r="B837" s="35"/>
      <c r="C837" s="41"/>
      <c r="D837" s="4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>
      <c r="A838" s="12"/>
      <c r="B838" s="35"/>
      <c r="C838" s="41"/>
      <c r="D838" s="4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>
      <c r="A839" s="12"/>
      <c r="B839" s="35"/>
      <c r="C839" s="41"/>
      <c r="D839" s="4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>
      <c r="A840" s="12"/>
      <c r="B840" s="35"/>
      <c r="C840" s="41"/>
      <c r="D840" s="4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>
      <c r="A841" s="12"/>
      <c r="B841" s="35"/>
      <c r="C841" s="41"/>
      <c r="D841" s="4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>
      <c r="A842" s="12"/>
      <c r="B842" s="35"/>
      <c r="C842" s="41"/>
      <c r="D842" s="4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>
      <c r="A843" s="12"/>
      <c r="B843" s="35"/>
      <c r="C843" s="41"/>
      <c r="D843" s="4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>
      <c r="A844" s="12"/>
      <c r="B844" s="35"/>
      <c r="C844" s="41"/>
      <c r="D844" s="4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>
      <c r="A845" s="12"/>
      <c r="B845" s="35"/>
      <c r="C845" s="41"/>
      <c r="D845" s="4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>
      <c r="A846" s="12"/>
      <c r="B846" s="35"/>
      <c r="C846" s="41"/>
      <c r="D846" s="4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>
      <c r="A847" s="12"/>
      <c r="B847" s="35"/>
      <c r="C847" s="41"/>
      <c r="D847" s="4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>
      <c r="A848" s="12"/>
      <c r="B848" s="35"/>
      <c r="C848" s="41"/>
      <c r="D848" s="4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>
      <c r="A849" s="12"/>
      <c r="B849" s="35"/>
      <c r="C849" s="41"/>
      <c r="D849" s="4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>
      <c r="A850" s="12"/>
      <c r="B850" s="35"/>
      <c r="C850" s="41"/>
      <c r="D850" s="4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>
      <c r="A851" s="12"/>
      <c r="B851" s="35"/>
      <c r="C851" s="41"/>
      <c r="D851" s="4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>
      <c r="A852" s="12"/>
      <c r="B852" s="35"/>
      <c r="C852" s="41"/>
      <c r="D852" s="4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>
      <c r="A853" s="12"/>
      <c r="B853" s="35"/>
      <c r="C853" s="41"/>
      <c r="D853" s="4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>
      <c r="A854" s="12"/>
      <c r="B854" s="35"/>
      <c r="C854" s="41"/>
      <c r="D854" s="4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>
      <c r="A855" s="12"/>
      <c r="B855" s="35"/>
      <c r="C855" s="41"/>
      <c r="D855" s="4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>
      <c r="A856" s="12"/>
      <c r="B856" s="35"/>
      <c r="C856" s="41"/>
      <c r="D856" s="4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>
      <c r="A857" s="12"/>
      <c r="B857" s="35"/>
      <c r="C857" s="41"/>
      <c r="D857" s="4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>
      <c r="A858" s="12"/>
      <c r="B858" s="35"/>
      <c r="C858" s="41"/>
      <c r="D858" s="4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>
      <c r="A859" s="12"/>
      <c r="B859" s="35"/>
      <c r="C859" s="41"/>
      <c r="D859" s="4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>
      <c r="A860" s="12"/>
      <c r="B860" s="35"/>
      <c r="C860" s="41"/>
      <c r="D860" s="4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>
      <c r="A861" s="12"/>
      <c r="B861" s="35"/>
      <c r="C861" s="41"/>
      <c r="D861" s="4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>
      <c r="A862" s="12"/>
      <c r="B862" s="35"/>
      <c r="C862" s="41"/>
      <c r="D862" s="4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>
      <c r="A863" s="12"/>
      <c r="B863" s="35"/>
      <c r="C863" s="41"/>
      <c r="D863" s="4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>
      <c r="A864" s="12"/>
      <c r="B864" s="35"/>
      <c r="C864" s="41"/>
      <c r="D864" s="4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>
      <c r="A865" s="12"/>
      <c r="B865" s="35"/>
      <c r="C865" s="41"/>
      <c r="D865" s="4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>
      <c r="A866" s="12"/>
      <c r="B866" s="35"/>
      <c r="C866" s="41"/>
      <c r="D866" s="4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>
      <c r="A867" s="12"/>
      <c r="B867" s="35"/>
      <c r="C867" s="41"/>
      <c r="D867" s="4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>
      <c r="A868" s="12"/>
      <c r="B868" s="35"/>
      <c r="C868" s="41"/>
      <c r="D868" s="4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>
      <c r="A869" s="12"/>
      <c r="B869" s="35"/>
      <c r="C869" s="41"/>
      <c r="D869" s="4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>
      <c r="A870" s="12"/>
      <c r="B870" s="35"/>
      <c r="C870" s="41"/>
      <c r="D870" s="4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>
      <c r="A871" s="12"/>
      <c r="B871" s="35"/>
      <c r="C871" s="41"/>
      <c r="D871" s="4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>
      <c r="A872" s="12"/>
      <c r="B872" s="35"/>
      <c r="C872" s="41"/>
      <c r="D872" s="4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>
      <c r="A873" s="12"/>
      <c r="B873" s="35"/>
      <c r="C873" s="41"/>
      <c r="D873" s="4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>
      <c r="A874" s="12"/>
      <c r="B874" s="35"/>
      <c r="C874" s="41"/>
      <c r="D874" s="4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>
      <c r="A875" s="12"/>
      <c r="B875" s="35"/>
      <c r="C875" s="41"/>
      <c r="D875" s="4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>
      <c r="A876" s="12"/>
      <c r="B876" s="35"/>
      <c r="C876" s="41"/>
      <c r="D876" s="4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>
      <c r="A877" s="12"/>
      <c r="B877" s="35"/>
      <c r="C877" s="41"/>
      <c r="D877" s="4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>
      <c r="A878" s="12"/>
      <c r="B878" s="35"/>
      <c r="C878" s="41"/>
      <c r="D878" s="4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>
      <c r="A879" s="12"/>
      <c r="B879" s="35"/>
      <c r="C879" s="41"/>
      <c r="D879" s="4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>
      <c r="A880" s="12"/>
      <c r="B880" s="35"/>
      <c r="C880" s="41"/>
      <c r="D880" s="4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>
      <c r="A881" s="12"/>
      <c r="B881" s="35"/>
      <c r="C881" s="41"/>
      <c r="D881" s="4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>
      <c r="A882" s="12"/>
      <c r="B882" s="35"/>
      <c r="C882" s="41"/>
      <c r="D882" s="4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>
      <c r="A883" s="12"/>
      <c r="B883" s="35"/>
      <c r="C883" s="41"/>
      <c r="D883" s="4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>
      <c r="A884" s="12"/>
      <c r="B884" s="35"/>
      <c r="C884" s="41"/>
      <c r="D884" s="4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>
      <c r="A885" s="12"/>
      <c r="B885" s="35"/>
      <c r="C885" s="41"/>
      <c r="D885" s="4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>
      <c r="A886" s="12"/>
      <c r="B886" s="35"/>
      <c r="C886" s="41"/>
      <c r="D886" s="4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>
      <c r="A887" s="12"/>
      <c r="B887" s="35"/>
      <c r="C887" s="41"/>
      <c r="D887" s="4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>
      <c r="A888" s="12"/>
      <c r="B888" s="35"/>
      <c r="C888" s="41"/>
      <c r="D888" s="4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>
      <c r="A889" s="12"/>
      <c r="B889" s="35"/>
      <c r="C889" s="41"/>
      <c r="D889" s="4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>
      <c r="A890" s="12"/>
      <c r="B890" s="35"/>
      <c r="C890" s="41"/>
      <c r="D890" s="4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>
      <c r="A891" s="12"/>
      <c r="B891" s="35"/>
      <c r="C891" s="41"/>
      <c r="D891" s="4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>
      <c r="A892" s="12"/>
      <c r="B892" s="35"/>
      <c r="C892" s="41"/>
      <c r="D892" s="4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>
      <c r="A893" s="12"/>
      <c r="B893" s="35"/>
      <c r="C893" s="41"/>
      <c r="D893" s="4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>
      <c r="A894" s="12"/>
      <c r="B894" s="35"/>
      <c r="C894" s="41"/>
      <c r="D894" s="4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>
      <c r="A895" s="12"/>
      <c r="B895" s="35"/>
      <c r="C895" s="41"/>
      <c r="D895" s="4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>
      <c r="A896" s="12"/>
      <c r="B896" s="35"/>
      <c r="C896" s="41"/>
      <c r="D896" s="4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>
      <c r="A897" s="12"/>
      <c r="B897" s="35"/>
      <c r="C897" s="41"/>
      <c r="D897" s="4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>
      <c r="A898" s="12"/>
      <c r="B898" s="35"/>
      <c r="C898" s="41"/>
      <c r="D898" s="4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>
      <c r="A899" s="12"/>
      <c r="B899" s="35"/>
      <c r="C899" s="41"/>
      <c r="D899" s="4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>
      <c r="A900" s="12"/>
      <c r="B900" s="35"/>
      <c r="C900" s="41"/>
      <c r="D900" s="4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>
      <c r="A901" s="12"/>
      <c r="B901" s="35"/>
      <c r="C901" s="41"/>
      <c r="D901" s="4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>
      <c r="A902" s="12"/>
      <c r="B902" s="35"/>
      <c r="C902" s="41"/>
      <c r="D902" s="4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>
      <c r="A903" s="12"/>
      <c r="B903" s="35"/>
      <c r="C903" s="41"/>
      <c r="D903" s="4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>
      <c r="A904" s="12"/>
      <c r="B904" s="35"/>
      <c r="C904" s="41"/>
      <c r="D904" s="4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>
      <c r="A905" s="12"/>
      <c r="B905" s="35"/>
      <c r="C905" s="41"/>
      <c r="D905" s="4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>
      <c r="A906" s="12"/>
      <c r="B906" s="35"/>
      <c r="C906" s="41"/>
      <c r="D906" s="4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>
      <c r="A907" s="12"/>
      <c r="B907" s="35"/>
      <c r="C907" s="41"/>
      <c r="D907" s="4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>
      <c r="A908" s="12"/>
      <c r="B908" s="35"/>
      <c r="C908" s="41"/>
      <c r="D908" s="4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>
      <c r="A909" s="12"/>
      <c r="B909" s="35"/>
      <c r="C909" s="41"/>
      <c r="D909" s="4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>
      <c r="A910" s="12"/>
      <c r="B910" s="35"/>
      <c r="C910" s="41"/>
      <c r="D910" s="4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>
      <c r="A911" s="12"/>
      <c r="B911" s="35"/>
      <c r="C911" s="41"/>
      <c r="D911" s="4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>
      <c r="A912" s="12"/>
      <c r="B912" s="35"/>
      <c r="C912" s="41"/>
      <c r="D912" s="4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>
      <c r="A913" s="12"/>
      <c r="B913" s="35"/>
      <c r="C913" s="41"/>
      <c r="D913" s="4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>
      <c r="A914" s="12"/>
      <c r="B914" s="35"/>
      <c r="C914" s="41"/>
      <c r="D914" s="4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>
      <c r="A915" s="12"/>
      <c r="B915" s="35"/>
      <c r="C915" s="41"/>
      <c r="D915" s="4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>
      <c r="A916" s="12"/>
      <c r="B916" s="35"/>
      <c r="C916" s="41"/>
      <c r="D916" s="4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>
      <c r="A917" s="12"/>
      <c r="B917" s="35"/>
      <c r="C917" s="41"/>
      <c r="D917" s="4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>
      <c r="A918" s="12"/>
      <c r="B918" s="35"/>
      <c r="C918" s="41"/>
      <c r="D918" s="4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>
      <c r="A919" s="12"/>
      <c r="B919" s="35"/>
      <c r="C919" s="41"/>
      <c r="D919" s="4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>
      <c r="A920" s="12"/>
      <c r="B920" s="35"/>
      <c r="C920" s="41"/>
      <c r="D920" s="4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>
      <c r="A921" s="12"/>
      <c r="B921" s="35"/>
      <c r="C921" s="41"/>
      <c r="D921" s="4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>
      <c r="A922" s="12"/>
      <c r="B922" s="35"/>
      <c r="C922" s="41"/>
      <c r="D922" s="4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>
      <c r="A923" s="12"/>
      <c r="B923" s="35"/>
      <c r="C923" s="41"/>
      <c r="D923" s="4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>
      <c r="A924" s="12"/>
      <c r="B924" s="35"/>
      <c r="C924" s="41"/>
      <c r="D924" s="4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>
      <c r="A925" s="12"/>
      <c r="B925" s="35"/>
      <c r="C925" s="41"/>
      <c r="D925" s="4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>
      <c r="A926" s="12"/>
      <c r="B926" s="35"/>
      <c r="C926" s="41"/>
      <c r="D926" s="4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>
      <c r="A927" s="12"/>
      <c r="B927" s="35"/>
      <c r="C927" s="41"/>
      <c r="D927" s="4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>
      <c r="A928" s="12"/>
      <c r="B928" s="35"/>
      <c r="C928" s="41"/>
      <c r="D928" s="4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>
      <c r="A929" s="12"/>
      <c r="B929" s="35"/>
      <c r="C929" s="41"/>
      <c r="D929" s="4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>
      <c r="A930" s="12"/>
      <c r="B930" s="35"/>
      <c r="C930" s="41"/>
      <c r="D930" s="4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>
      <c r="A931" s="12"/>
      <c r="B931" s="35"/>
      <c r="C931" s="41"/>
      <c r="D931" s="4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>
      <c r="A932" s="12"/>
      <c r="B932" s="35"/>
      <c r="C932" s="41"/>
      <c r="D932" s="4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>
      <c r="A933" s="12"/>
      <c r="B933" s="35"/>
      <c r="C933" s="41"/>
      <c r="D933" s="4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>
      <c r="A934" s="12"/>
      <c r="B934" s="35"/>
      <c r="C934" s="41"/>
      <c r="D934" s="4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>
      <c r="A935" s="12"/>
      <c r="B935" s="35"/>
      <c r="C935" s="41"/>
      <c r="D935" s="4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>
      <c r="A936" s="12"/>
      <c r="B936" s="35"/>
      <c r="C936" s="41"/>
      <c r="D936" s="4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>
      <c r="A937" s="12"/>
      <c r="B937" s="35"/>
      <c r="C937" s="41"/>
      <c r="D937" s="4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>
      <c r="A938" s="12"/>
      <c r="B938" s="35"/>
      <c r="C938" s="41"/>
      <c r="D938" s="4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>
      <c r="A939" s="12"/>
      <c r="B939" s="35"/>
      <c r="C939" s="41"/>
      <c r="D939" s="4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>
      <c r="A940" s="12"/>
      <c r="B940" s="35"/>
      <c r="C940" s="41"/>
      <c r="D940" s="4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>
      <c r="A941" s="12"/>
      <c r="B941" s="35"/>
      <c r="C941" s="41"/>
      <c r="D941" s="4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>
      <c r="A942" s="12"/>
      <c r="B942" s="35"/>
      <c r="C942" s="41"/>
      <c r="D942" s="4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>
      <c r="A943" s="12"/>
      <c r="B943" s="35"/>
      <c r="C943" s="41"/>
      <c r="D943" s="4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>
      <c r="A944" s="12"/>
      <c r="B944" s="35"/>
      <c r="C944" s="41"/>
      <c r="D944" s="4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>
      <c r="A945" s="12"/>
      <c r="B945" s="35"/>
      <c r="C945" s="41"/>
      <c r="D945" s="4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>
      <c r="A946" s="12"/>
      <c r="B946" s="35"/>
      <c r="C946" s="41"/>
      <c r="D946" s="4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>
      <c r="A947" s="12"/>
      <c r="B947" s="35"/>
      <c r="C947" s="41"/>
      <c r="D947" s="4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>
      <c r="A948" s="12"/>
      <c r="B948" s="35"/>
      <c r="C948" s="41"/>
      <c r="D948" s="4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>
      <c r="A949" s="12"/>
      <c r="B949" s="35"/>
      <c r="C949" s="41"/>
      <c r="D949" s="4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>
      <c r="A950" s="12"/>
      <c r="B950" s="35"/>
      <c r="C950" s="41"/>
      <c r="D950" s="4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>
      <c r="A951" s="12"/>
      <c r="B951" s="35"/>
      <c r="C951" s="41"/>
      <c r="D951" s="4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>
      <c r="A952" s="12"/>
      <c r="B952" s="35"/>
      <c r="C952" s="41"/>
      <c r="D952" s="4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>
      <c r="A953" s="12"/>
      <c r="B953" s="35"/>
      <c r="C953" s="41"/>
      <c r="D953" s="4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>
      <c r="A954" s="12"/>
      <c r="B954" s="35"/>
      <c r="C954" s="41"/>
      <c r="D954" s="4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>
      <c r="A955" s="12"/>
      <c r="B955" s="35"/>
      <c r="C955" s="41"/>
      <c r="D955" s="4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>
      <c r="A956" s="12"/>
      <c r="B956" s="35"/>
      <c r="C956" s="41"/>
      <c r="D956" s="4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>
      <c r="A957" s="12"/>
      <c r="B957" s="35"/>
      <c r="C957" s="41"/>
      <c r="D957" s="4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>
      <c r="A958" s="12"/>
      <c r="B958" s="35"/>
      <c r="C958" s="41"/>
      <c r="D958" s="4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>
      <c r="A959" s="12"/>
      <c r="B959" s="35"/>
      <c r="C959" s="41"/>
      <c r="D959" s="4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>
      <c r="A960" s="12"/>
      <c r="B960" s="35"/>
      <c r="C960" s="41"/>
      <c r="D960" s="4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>
      <c r="A961" s="12"/>
      <c r="B961" s="35"/>
      <c r="C961" s="41"/>
      <c r="D961" s="4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>
      <c r="A962" s="12"/>
      <c r="B962" s="35"/>
      <c r="C962" s="41"/>
      <c r="D962" s="4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>
      <c r="A963" s="12"/>
      <c r="B963" s="35"/>
      <c r="C963" s="41"/>
      <c r="D963" s="4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>
      <c r="A964" s="12"/>
      <c r="B964" s="35"/>
      <c r="C964" s="41"/>
      <c r="D964" s="4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>
      <c r="A965" s="12"/>
      <c r="B965" s="35"/>
      <c r="C965" s="41"/>
      <c r="D965" s="4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>
      <c r="A966" s="12"/>
      <c r="B966" s="35"/>
      <c r="C966" s="41"/>
      <c r="D966" s="4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>
      <c r="A967" s="12"/>
      <c r="B967" s="35"/>
      <c r="C967" s="41"/>
      <c r="D967" s="4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>
      <c r="A968" s="12"/>
      <c r="B968" s="35"/>
      <c r="C968" s="41"/>
      <c r="D968" s="4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>
      <c r="A969" s="12"/>
      <c r="B969" s="35"/>
      <c r="C969" s="41"/>
      <c r="D969" s="4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>
      <c r="A970" s="12"/>
      <c r="B970" s="35"/>
      <c r="C970" s="41"/>
      <c r="D970" s="4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>
      <c r="A971" s="12"/>
      <c r="B971" s="35"/>
      <c r="C971" s="41"/>
      <c r="D971" s="4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>
      <c r="A972" s="12"/>
      <c r="B972" s="35"/>
      <c r="C972" s="41"/>
      <c r="D972" s="4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>
      <c r="A973" s="12"/>
      <c r="B973" s="35"/>
      <c r="C973" s="41"/>
      <c r="D973" s="4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>
      <c r="A974" s="12"/>
      <c r="B974" s="35"/>
      <c r="C974" s="41"/>
      <c r="D974" s="4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>
      <c r="A975" s="12"/>
      <c r="B975" s="35"/>
      <c r="C975" s="41"/>
      <c r="D975" s="4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>
      <c r="A976" s="12"/>
      <c r="B976" s="35"/>
      <c r="C976" s="41"/>
      <c r="D976" s="4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>
      <c r="A977" s="12"/>
      <c r="B977" s="35"/>
      <c r="C977" s="41"/>
      <c r="D977" s="4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>
      <c r="A978" s="12"/>
      <c r="B978" s="35"/>
      <c r="C978" s="41"/>
      <c r="D978" s="4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>
      <c r="A979" s="12"/>
      <c r="B979" s="35"/>
      <c r="C979" s="41"/>
      <c r="D979" s="4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>
      <c r="A980" s="12"/>
      <c r="B980" s="35"/>
      <c r="C980" s="41"/>
      <c r="D980" s="4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>
      <c r="A981" s="12"/>
      <c r="B981" s="35"/>
      <c r="C981" s="41"/>
      <c r="D981" s="4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>
      <c r="A982" s="12"/>
      <c r="B982" s="35"/>
      <c r="C982" s="41"/>
      <c r="D982" s="4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>
      <c r="A983" s="12"/>
      <c r="B983" s="35"/>
      <c r="C983" s="41"/>
      <c r="D983" s="4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>
      <c r="A984" s="12"/>
      <c r="B984" s="35"/>
      <c r="C984" s="41"/>
      <c r="D984" s="4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>
      <c r="A985" s="12"/>
      <c r="B985" s="35"/>
      <c r="C985" s="41"/>
      <c r="D985" s="4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>
      <c r="A986" s="12"/>
      <c r="B986" s="35"/>
      <c r="C986" s="41"/>
      <c r="D986" s="4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>
      <c r="A987" s="12"/>
      <c r="B987" s="35"/>
      <c r="C987" s="41"/>
      <c r="D987" s="4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>
      <c r="A988" s="12"/>
      <c r="B988" s="35"/>
      <c r="C988" s="41"/>
      <c r="D988" s="4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>
      <c r="A989" s="12"/>
      <c r="B989" s="35"/>
      <c r="C989" s="41"/>
      <c r="D989" s="4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>
      <c r="A990" s="12"/>
      <c r="B990" s="35"/>
      <c r="C990" s="41"/>
      <c r="D990" s="4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>
      <c r="A991" s="12"/>
      <c r="B991" s="35"/>
      <c r="C991" s="41"/>
      <c r="D991" s="4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>
      <c r="A992" s="12"/>
      <c r="B992" s="35"/>
      <c r="C992" s="41"/>
      <c r="D992" s="4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>
      <c r="A993" s="12"/>
      <c r="B993" s="35"/>
      <c r="C993" s="41"/>
      <c r="D993" s="4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>
      <c r="A994" s="12"/>
      <c r="B994" s="35"/>
      <c r="C994" s="41"/>
      <c r="D994" s="4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>
      <c r="A995" s="12"/>
      <c r="B995" s="35"/>
      <c r="C995" s="41"/>
      <c r="D995" s="4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>
      <c r="A996" s="12"/>
      <c r="B996" s="35"/>
      <c r="C996" s="41"/>
      <c r="D996" s="4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>
      <c r="A997" s="12"/>
      <c r="B997" s="35"/>
      <c r="C997" s="41"/>
      <c r="D997" s="4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>
      <c r="A998" s="12"/>
      <c r="B998" s="35"/>
      <c r="C998" s="41"/>
      <c r="D998" s="4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>
      <c r="A999" s="12"/>
      <c r="B999" s="35"/>
      <c r="C999" s="41"/>
      <c r="D999" s="4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>
      <c r="A1000" s="12"/>
      <c r="B1000" s="35"/>
      <c r="C1000" s="41"/>
      <c r="D1000" s="4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A8:A15"/>
    <mergeCell ref="A17:A33"/>
    <mergeCell ref="J3:M25"/>
    <mergeCell ref="A5:D5"/>
    <mergeCell ref="A6:A7"/>
    <mergeCell ref="B6:B7"/>
    <mergeCell ref="C6:C7"/>
    <mergeCell ref="D6:D7"/>
    <mergeCell ref="A16:D16"/>
    <mergeCell ref="B31:D31"/>
  </mergeCells>
  <conditionalFormatting sqref="C6:D1000">
    <cfRule type="cellIs" dxfId="11" priority="1" operator="lessThan">
      <formula>0</formula>
    </cfRule>
  </conditionalFormatting>
  <pageMargins left="0.7" right="0.7" top="0.75" bottom="0.75" header="0" footer="0"/>
  <pageSetup paperSize="9" scale="4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G1000"/>
  <sheetViews>
    <sheetView workbookViewId="0"/>
  </sheetViews>
  <sheetFormatPr defaultColWidth="12.7109375" defaultRowHeight="15" customHeight="1"/>
  <cols>
    <col min="1" max="1" width="15.42578125" customWidth="1"/>
    <col min="2" max="2" width="12.7109375" customWidth="1"/>
    <col min="3" max="26" width="8.85546875" customWidth="1"/>
  </cols>
  <sheetData>
    <row r="1" spans="2:7" ht="12.75" customHeight="1">
      <c r="B1" s="55"/>
      <c r="C1" s="150"/>
      <c r="D1" s="50"/>
      <c r="E1" s="150"/>
      <c r="F1" s="150"/>
      <c r="G1" s="150"/>
    </row>
    <row r="2" spans="2:7" ht="12.75" customHeight="1">
      <c r="B2" s="55"/>
      <c r="C2" s="150"/>
      <c r="D2" s="50"/>
      <c r="E2" s="150"/>
      <c r="F2" s="150"/>
      <c r="G2" s="150"/>
    </row>
    <row r="3" spans="2:7" ht="12.75" customHeight="1">
      <c r="B3" s="55"/>
      <c r="C3" s="150"/>
      <c r="D3" s="50"/>
      <c r="E3" s="150"/>
      <c r="F3" s="150"/>
      <c r="G3" s="150"/>
    </row>
    <row r="4" spans="2:7" ht="12.75" customHeight="1">
      <c r="B4" s="150"/>
      <c r="C4" s="150"/>
      <c r="D4" s="50"/>
      <c r="E4" s="150"/>
      <c r="F4" s="150"/>
      <c r="G4" s="150"/>
    </row>
    <row r="5" spans="2:7" ht="12.75" customHeight="1">
      <c r="B5" s="150"/>
      <c r="C5" s="150"/>
      <c r="D5" s="50"/>
      <c r="E5" s="150"/>
      <c r="F5" s="150"/>
      <c r="G5" s="150"/>
    </row>
    <row r="6" spans="2:7" ht="12.75" customHeight="1">
      <c r="B6" s="150"/>
      <c r="C6" s="150"/>
      <c r="D6" s="50"/>
      <c r="E6" s="150"/>
      <c r="F6" s="150"/>
      <c r="G6" s="6"/>
    </row>
    <row r="7" spans="2:7" ht="12.75" customHeight="1">
      <c r="B7" s="150"/>
      <c r="C7" s="150"/>
      <c r="D7" s="50"/>
      <c r="E7" s="150"/>
      <c r="F7" s="150"/>
      <c r="G7" s="6"/>
    </row>
    <row r="8" spans="2:7" ht="12.75" customHeight="1">
      <c r="B8" s="6"/>
      <c r="C8" s="6"/>
      <c r="D8" s="50"/>
      <c r="E8" s="6"/>
      <c r="F8" s="150"/>
      <c r="G8" s="6"/>
    </row>
    <row r="9" spans="2:7" ht="12.75" customHeight="1">
      <c r="B9" s="150"/>
      <c r="C9" s="150"/>
      <c r="D9" s="50"/>
      <c r="E9" s="150"/>
      <c r="F9" s="150"/>
      <c r="G9" s="150"/>
    </row>
    <row r="10" spans="2:7" ht="12.75" customHeight="1">
      <c r="B10" s="150"/>
      <c r="C10" s="150"/>
      <c r="D10" s="50"/>
      <c r="E10" s="150"/>
      <c r="F10" s="150"/>
      <c r="G10" s="150"/>
    </row>
    <row r="11" spans="2:7" ht="12.75" customHeight="1">
      <c r="B11" s="150"/>
      <c r="C11" s="150"/>
      <c r="D11" s="50"/>
      <c r="E11" s="150"/>
      <c r="F11" s="150"/>
      <c r="G11" s="150"/>
    </row>
    <row r="12" spans="2:7" ht="12.75" customHeight="1">
      <c r="B12" s="150"/>
      <c r="C12" s="150"/>
      <c r="D12" s="50"/>
      <c r="E12" s="150"/>
      <c r="F12" s="150"/>
      <c r="G12" s="150"/>
    </row>
    <row r="13" spans="2:7" ht="12.75" customHeight="1">
      <c r="B13" s="150"/>
      <c r="C13" s="150"/>
      <c r="D13" s="50"/>
      <c r="E13" s="150"/>
      <c r="F13" s="150"/>
      <c r="G13" s="150"/>
    </row>
    <row r="14" spans="2:7" ht="12.75" customHeight="1">
      <c r="B14" s="150"/>
      <c r="C14" s="150"/>
      <c r="D14" s="50"/>
      <c r="E14" s="150"/>
      <c r="F14" s="150"/>
      <c r="G14" s="150"/>
    </row>
    <row r="15" spans="2:7" ht="12.75" customHeight="1">
      <c r="B15" s="150"/>
      <c r="C15" s="150"/>
      <c r="D15" s="50"/>
      <c r="E15" s="150"/>
      <c r="F15" s="150"/>
      <c r="G15" s="150"/>
    </row>
    <row r="16" spans="2:7" ht="12.75" customHeight="1">
      <c r="B16" s="150"/>
      <c r="C16" s="150"/>
      <c r="D16" s="50"/>
      <c r="E16" s="150"/>
      <c r="F16" s="150"/>
      <c r="G16" s="150"/>
    </row>
    <row r="17" spans="4:4" ht="12.75" customHeight="1">
      <c r="D17" s="50"/>
    </row>
    <row r="18" spans="4:4" ht="12.75" customHeight="1">
      <c r="D18" s="50"/>
    </row>
    <row r="19" spans="4:4" ht="12.75" customHeight="1">
      <c r="D19" s="50"/>
    </row>
    <row r="20" spans="4:4" ht="12.75" customHeight="1">
      <c r="D20" s="50"/>
    </row>
    <row r="21" spans="4:4" ht="12.75" customHeight="1">
      <c r="D21" s="50"/>
    </row>
    <row r="22" spans="4:4" ht="12.75" customHeight="1">
      <c r="D22" s="50"/>
    </row>
    <row r="23" spans="4:4" ht="12.75" customHeight="1">
      <c r="D23" s="50"/>
    </row>
    <row r="24" spans="4:4" ht="12.75" customHeight="1">
      <c r="D24" s="50"/>
    </row>
    <row r="25" spans="4:4" ht="12.75" customHeight="1">
      <c r="D25" s="50"/>
    </row>
    <row r="26" spans="4:4" ht="12.75" customHeight="1">
      <c r="D26" s="50"/>
    </row>
    <row r="27" spans="4:4" ht="12.75" customHeight="1">
      <c r="D27" s="50"/>
    </row>
    <row r="28" spans="4:4" ht="12.75" customHeight="1">
      <c r="D28" s="50"/>
    </row>
    <row r="29" spans="4:4" ht="12.75" customHeight="1">
      <c r="D29" s="50"/>
    </row>
    <row r="30" spans="4:4" ht="12.75" customHeight="1">
      <c r="D30" s="50"/>
    </row>
    <row r="31" spans="4:4" ht="12.75" customHeight="1">
      <c r="D31" s="50"/>
    </row>
    <row r="32" spans="4:4" ht="12.75" customHeight="1">
      <c r="D32" s="50"/>
    </row>
    <row r="33" spans="4:4" ht="12.75" customHeight="1">
      <c r="D33" s="50"/>
    </row>
    <row r="34" spans="4:4" ht="12.75" customHeight="1">
      <c r="D34" s="50"/>
    </row>
    <row r="35" spans="4:4" ht="12.75" customHeight="1">
      <c r="D35" s="50"/>
    </row>
    <row r="36" spans="4:4" ht="12.75" customHeight="1">
      <c r="D36" s="50"/>
    </row>
    <row r="37" spans="4:4" ht="12.75" customHeight="1">
      <c r="D37" s="50"/>
    </row>
    <row r="38" spans="4:4" ht="12.75" customHeight="1">
      <c r="D38" s="50"/>
    </row>
    <row r="39" spans="4:4" ht="12.75" customHeight="1">
      <c r="D39" s="50"/>
    </row>
    <row r="40" spans="4:4" ht="12.75" customHeight="1">
      <c r="D40" s="50"/>
    </row>
    <row r="41" spans="4:4" ht="12.75" customHeight="1">
      <c r="D41" s="50"/>
    </row>
    <row r="42" spans="4:4" ht="12.75" customHeight="1">
      <c r="D42" s="50"/>
    </row>
    <row r="43" spans="4:4" ht="12.75" customHeight="1">
      <c r="D43" s="50"/>
    </row>
    <row r="44" spans="4:4" ht="12.75" customHeight="1">
      <c r="D44" s="50"/>
    </row>
    <row r="45" spans="4:4" ht="12.75" customHeight="1">
      <c r="D45" s="50"/>
    </row>
    <row r="46" spans="4:4" ht="12.75" customHeight="1">
      <c r="D46" s="50"/>
    </row>
    <row r="47" spans="4:4" ht="12.75" customHeight="1">
      <c r="D47" s="50"/>
    </row>
    <row r="48" spans="4:4" ht="12.75" customHeight="1">
      <c r="D48" s="50"/>
    </row>
    <row r="49" spans="4:4" ht="12.75" customHeight="1">
      <c r="D49" s="50"/>
    </row>
    <row r="50" spans="4:4" ht="12.75" customHeight="1">
      <c r="D50" s="50"/>
    </row>
    <row r="51" spans="4:4" ht="12.75" customHeight="1">
      <c r="D51" s="50"/>
    </row>
    <row r="52" spans="4:4" ht="12.75" customHeight="1">
      <c r="D52" s="50"/>
    </row>
    <row r="53" spans="4:4" ht="12.75" customHeight="1">
      <c r="D53" s="50"/>
    </row>
    <row r="54" spans="4:4" ht="12.75" customHeight="1">
      <c r="D54" s="50"/>
    </row>
    <row r="55" spans="4:4" ht="12.75" customHeight="1">
      <c r="D55" s="50"/>
    </row>
    <row r="56" spans="4:4" ht="12.75" customHeight="1">
      <c r="D56" s="50"/>
    </row>
    <row r="57" spans="4:4" ht="12.75" customHeight="1">
      <c r="D57" s="50"/>
    </row>
    <row r="58" spans="4:4" ht="12.75" customHeight="1">
      <c r="D58" s="50"/>
    </row>
    <row r="59" spans="4:4" ht="12.75" customHeight="1">
      <c r="D59" s="50"/>
    </row>
    <row r="60" spans="4:4" ht="12.75" customHeight="1">
      <c r="D60" s="50"/>
    </row>
    <row r="61" spans="4:4" ht="12.75" customHeight="1">
      <c r="D61" s="50"/>
    </row>
    <row r="62" spans="4:4" ht="12.75" customHeight="1">
      <c r="D62" s="50"/>
    </row>
    <row r="63" spans="4:4" ht="12.75" customHeight="1">
      <c r="D63" s="50"/>
    </row>
    <row r="64" spans="4:4" ht="12.75" customHeight="1">
      <c r="D64" s="50"/>
    </row>
    <row r="65" spans="4:4" ht="12.75" customHeight="1">
      <c r="D65" s="50"/>
    </row>
    <row r="66" spans="4:4" ht="12.75" customHeight="1">
      <c r="D66" s="50"/>
    </row>
    <row r="67" spans="4:4" ht="12.75" customHeight="1">
      <c r="D67" s="50"/>
    </row>
    <row r="68" spans="4:4" ht="12.75" customHeight="1">
      <c r="D68" s="50"/>
    </row>
    <row r="69" spans="4:4" ht="12.75" customHeight="1">
      <c r="D69" s="50"/>
    </row>
    <row r="70" spans="4:4" ht="12.75" customHeight="1">
      <c r="D70" s="50"/>
    </row>
    <row r="71" spans="4:4" ht="12.75" customHeight="1">
      <c r="D71" s="50"/>
    </row>
    <row r="72" spans="4:4" ht="12.75" customHeight="1">
      <c r="D72" s="50"/>
    </row>
    <row r="73" spans="4:4" ht="12.75" customHeight="1">
      <c r="D73" s="50"/>
    </row>
    <row r="74" spans="4:4" ht="12.75" customHeight="1">
      <c r="D74" s="50"/>
    </row>
    <row r="75" spans="4:4" ht="12.75" customHeight="1">
      <c r="D75" s="50"/>
    </row>
    <row r="76" spans="4:4" ht="12.75" customHeight="1">
      <c r="D76" s="50"/>
    </row>
    <row r="77" spans="4:4" ht="12.75" customHeight="1">
      <c r="D77" s="50"/>
    </row>
    <row r="78" spans="4:4" ht="12.75" customHeight="1">
      <c r="D78" s="50"/>
    </row>
    <row r="79" spans="4:4" ht="12.75" customHeight="1">
      <c r="D79" s="50"/>
    </row>
    <row r="80" spans="4:4" ht="12.75" customHeight="1">
      <c r="D80" s="50"/>
    </row>
    <row r="81" spans="4:4" ht="12.75" customHeight="1">
      <c r="D81" s="50"/>
    </row>
    <row r="82" spans="4:4" ht="12.75" customHeight="1">
      <c r="D82" s="50"/>
    </row>
    <row r="83" spans="4:4" ht="12.75" customHeight="1">
      <c r="D83" s="50"/>
    </row>
    <row r="84" spans="4:4" ht="12.75" customHeight="1">
      <c r="D84" s="50"/>
    </row>
    <row r="85" spans="4:4" ht="12.75" customHeight="1">
      <c r="D85" s="50"/>
    </row>
    <row r="86" spans="4:4" ht="12.75" customHeight="1">
      <c r="D86" s="50"/>
    </row>
    <row r="87" spans="4:4" ht="12.75" customHeight="1">
      <c r="D87" s="50"/>
    </row>
    <row r="88" spans="4:4" ht="12.75" customHeight="1">
      <c r="D88" s="50"/>
    </row>
    <row r="89" spans="4:4" ht="12.75" customHeight="1">
      <c r="D89" s="50"/>
    </row>
    <row r="90" spans="4:4" ht="12.75" customHeight="1">
      <c r="D90" s="50"/>
    </row>
    <row r="91" spans="4:4" ht="12.75" customHeight="1">
      <c r="D91" s="50"/>
    </row>
    <row r="92" spans="4:4" ht="12.75" customHeight="1">
      <c r="D92" s="50"/>
    </row>
    <row r="93" spans="4:4" ht="12.75" customHeight="1">
      <c r="D93" s="50"/>
    </row>
    <row r="94" spans="4:4" ht="12.75" customHeight="1">
      <c r="D94" s="50"/>
    </row>
    <row r="95" spans="4:4" ht="12.75" customHeight="1">
      <c r="D95" s="50"/>
    </row>
    <row r="96" spans="4:4" ht="12.75" customHeight="1">
      <c r="D96" s="50"/>
    </row>
    <row r="97" spans="4:4" ht="12.75" customHeight="1">
      <c r="D97" s="50"/>
    </row>
    <row r="98" spans="4:4" ht="12.75" customHeight="1">
      <c r="D98" s="50"/>
    </row>
    <row r="99" spans="4:4" ht="12.75" customHeight="1">
      <c r="D99" s="50"/>
    </row>
    <row r="100" spans="4:4" ht="12.75" customHeight="1">
      <c r="D100" s="50"/>
    </row>
    <row r="101" spans="4:4" ht="12.75" customHeight="1">
      <c r="D101" s="50"/>
    </row>
    <row r="102" spans="4:4" ht="12.75" customHeight="1">
      <c r="D102" s="50"/>
    </row>
    <row r="103" spans="4:4" ht="12.75" customHeight="1">
      <c r="D103" s="50"/>
    </row>
    <row r="104" spans="4:4" ht="12.75" customHeight="1">
      <c r="D104" s="50"/>
    </row>
    <row r="105" spans="4:4" ht="12.75" customHeight="1">
      <c r="D105" s="50"/>
    </row>
    <row r="106" spans="4:4" ht="12.75" customHeight="1">
      <c r="D106" s="50"/>
    </row>
    <row r="107" spans="4:4" ht="12.75" customHeight="1">
      <c r="D107" s="50"/>
    </row>
    <row r="108" spans="4:4" ht="12.75" customHeight="1">
      <c r="D108" s="50"/>
    </row>
    <row r="109" spans="4:4" ht="12.75" customHeight="1">
      <c r="D109" s="50"/>
    </row>
    <row r="110" spans="4:4" ht="12.75" customHeight="1">
      <c r="D110" s="50"/>
    </row>
    <row r="111" spans="4:4" ht="12.75" customHeight="1">
      <c r="D111" s="50"/>
    </row>
    <row r="112" spans="4:4" ht="12.75" customHeight="1">
      <c r="D112" s="50"/>
    </row>
    <row r="113" spans="4:4" ht="12.75" customHeight="1">
      <c r="D113" s="50"/>
    </row>
    <row r="114" spans="4:4" ht="12.75" customHeight="1">
      <c r="D114" s="50"/>
    </row>
    <row r="115" spans="4:4" ht="12.75" customHeight="1">
      <c r="D115" s="50"/>
    </row>
    <row r="116" spans="4:4" ht="12.75" customHeight="1">
      <c r="D116" s="50"/>
    </row>
    <row r="117" spans="4:4" ht="12.75" customHeight="1">
      <c r="D117" s="50"/>
    </row>
    <row r="118" spans="4:4" ht="12.75" customHeight="1">
      <c r="D118" s="50"/>
    </row>
    <row r="119" spans="4:4" ht="12.75" customHeight="1">
      <c r="D119" s="50"/>
    </row>
    <row r="120" spans="4:4" ht="12.75" customHeight="1">
      <c r="D120" s="50"/>
    </row>
    <row r="121" spans="4:4" ht="12.75" customHeight="1">
      <c r="D121" s="50"/>
    </row>
    <row r="122" spans="4:4" ht="12.75" customHeight="1">
      <c r="D122" s="50"/>
    </row>
    <row r="123" spans="4:4" ht="12.75" customHeight="1">
      <c r="D123" s="50"/>
    </row>
    <row r="124" spans="4:4" ht="12.75" customHeight="1">
      <c r="D124" s="50"/>
    </row>
    <row r="125" spans="4:4" ht="12.75" customHeight="1">
      <c r="D125" s="50"/>
    </row>
    <row r="126" spans="4:4" ht="12.75" customHeight="1">
      <c r="D126" s="50"/>
    </row>
    <row r="127" spans="4:4" ht="12.75" customHeight="1">
      <c r="D127" s="50"/>
    </row>
    <row r="128" spans="4:4" ht="12.75" customHeight="1">
      <c r="D128" s="50"/>
    </row>
    <row r="129" spans="4:4" ht="12.75" customHeight="1">
      <c r="D129" s="50"/>
    </row>
    <row r="130" spans="4:4" ht="12.75" customHeight="1">
      <c r="D130" s="50"/>
    </row>
    <row r="131" spans="4:4" ht="12.75" customHeight="1">
      <c r="D131" s="50"/>
    </row>
    <row r="132" spans="4:4" ht="12.75" customHeight="1">
      <c r="D132" s="50"/>
    </row>
    <row r="133" spans="4:4" ht="12.75" customHeight="1">
      <c r="D133" s="50"/>
    </row>
    <row r="134" spans="4:4" ht="12.75" customHeight="1">
      <c r="D134" s="50"/>
    </row>
    <row r="135" spans="4:4" ht="12.75" customHeight="1">
      <c r="D135" s="50"/>
    </row>
    <row r="136" spans="4:4" ht="12.75" customHeight="1">
      <c r="D136" s="50"/>
    </row>
    <row r="137" spans="4:4" ht="12.75" customHeight="1">
      <c r="D137" s="50"/>
    </row>
    <row r="138" spans="4:4" ht="12.75" customHeight="1">
      <c r="D138" s="50"/>
    </row>
    <row r="139" spans="4:4" ht="12.75" customHeight="1">
      <c r="D139" s="50"/>
    </row>
    <row r="140" spans="4:4" ht="12.75" customHeight="1">
      <c r="D140" s="50"/>
    </row>
    <row r="141" spans="4:4" ht="12.75" customHeight="1">
      <c r="D141" s="50"/>
    </row>
    <row r="142" spans="4:4" ht="12.75" customHeight="1">
      <c r="D142" s="50"/>
    </row>
    <row r="143" spans="4:4" ht="12.75" customHeight="1">
      <c r="D143" s="50"/>
    </row>
    <row r="144" spans="4:4" ht="12.75" customHeight="1">
      <c r="D144" s="50"/>
    </row>
    <row r="145" spans="4:4" ht="12.75" customHeight="1">
      <c r="D145" s="50"/>
    </row>
    <row r="146" spans="4:4" ht="12.75" customHeight="1">
      <c r="D146" s="50"/>
    </row>
    <row r="147" spans="4:4" ht="12.75" customHeight="1">
      <c r="D147" s="50"/>
    </row>
    <row r="148" spans="4:4" ht="12.75" customHeight="1">
      <c r="D148" s="50"/>
    </row>
    <row r="149" spans="4:4" ht="12.75" customHeight="1">
      <c r="D149" s="50"/>
    </row>
    <row r="150" spans="4:4" ht="12.75" customHeight="1">
      <c r="D150" s="50"/>
    </row>
    <row r="151" spans="4:4" ht="12.75" customHeight="1">
      <c r="D151" s="50"/>
    </row>
    <row r="152" spans="4:4" ht="12.75" customHeight="1">
      <c r="D152" s="50"/>
    </row>
    <row r="153" spans="4:4" ht="12.75" customHeight="1">
      <c r="D153" s="50"/>
    </row>
    <row r="154" spans="4:4" ht="12.75" customHeight="1">
      <c r="D154" s="50"/>
    </row>
    <row r="155" spans="4:4" ht="12.75" customHeight="1">
      <c r="D155" s="50"/>
    </row>
    <row r="156" spans="4:4" ht="12.75" customHeight="1">
      <c r="D156" s="50"/>
    </row>
    <row r="157" spans="4:4" ht="12.75" customHeight="1">
      <c r="D157" s="50"/>
    </row>
    <row r="158" spans="4:4" ht="12.75" customHeight="1">
      <c r="D158" s="50"/>
    </row>
    <row r="159" spans="4:4" ht="12.75" customHeight="1">
      <c r="D159" s="50"/>
    </row>
    <row r="160" spans="4:4" ht="12.75" customHeight="1">
      <c r="D160" s="50"/>
    </row>
    <row r="161" spans="4:4" ht="12.75" customHeight="1">
      <c r="D161" s="50"/>
    </row>
    <row r="162" spans="4:4" ht="12.75" customHeight="1">
      <c r="D162" s="50"/>
    </row>
    <row r="163" spans="4:4" ht="12.75" customHeight="1">
      <c r="D163" s="50"/>
    </row>
    <row r="164" spans="4:4" ht="12.75" customHeight="1">
      <c r="D164" s="50"/>
    </row>
    <row r="165" spans="4:4" ht="12.75" customHeight="1">
      <c r="D165" s="50"/>
    </row>
    <row r="166" spans="4:4" ht="12.75" customHeight="1">
      <c r="D166" s="50"/>
    </row>
    <row r="167" spans="4:4" ht="12.75" customHeight="1">
      <c r="D167" s="50"/>
    </row>
    <row r="168" spans="4:4" ht="12.75" customHeight="1">
      <c r="D168" s="50"/>
    </row>
    <row r="169" spans="4:4" ht="12.75" customHeight="1">
      <c r="D169" s="50"/>
    </row>
    <row r="170" spans="4:4" ht="12.75" customHeight="1">
      <c r="D170" s="50"/>
    </row>
    <row r="171" spans="4:4" ht="12.75" customHeight="1">
      <c r="D171" s="50"/>
    </row>
    <row r="172" spans="4:4" ht="12.75" customHeight="1">
      <c r="D172" s="50"/>
    </row>
    <row r="173" spans="4:4" ht="12.75" customHeight="1">
      <c r="D173" s="50"/>
    </row>
    <row r="174" spans="4:4" ht="12.75" customHeight="1">
      <c r="D174" s="50"/>
    </row>
    <row r="175" spans="4:4" ht="12.75" customHeight="1">
      <c r="D175" s="50"/>
    </row>
    <row r="176" spans="4:4" ht="12.75" customHeight="1">
      <c r="D176" s="50"/>
    </row>
    <row r="177" spans="4:4" ht="12.75" customHeight="1">
      <c r="D177" s="50"/>
    </row>
    <row r="178" spans="4:4" ht="12.75" customHeight="1">
      <c r="D178" s="50"/>
    </row>
    <row r="179" spans="4:4" ht="12.75" customHeight="1">
      <c r="D179" s="50"/>
    </row>
    <row r="180" spans="4:4" ht="12.75" customHeight="1">
      <c r="D180" s="50"/>
    </row>
    <row r="181" spans="4:4" ht="12.75" customHeight="1">
      <c r="D181" s="50"/>
    </row>
    <row r="182" spans="4:4" ht="12.75" customHeight="1">
      <c r="D182" s="50"/>
    </row>
    <row r="183" spans="4:4" ht="12.75" customHeight="1">
      <c r="D183" s="50"/>
    </row>
    <row r="184" spans="4:4" ht="12.75" customHeight="1">
      <c r="D184" s="50"/>
    </row>
    <row r="185" spans="4:4" ht="12.75" customHeight="1">
      <c r="D185" s="50"/>
    </row>
    <row r="186" spans="4:4" ht="12.75" customHeight="1">
      <c r="D186" s="50"/>
    </row>
    <row r="187" spans="4:4" ht="12.75" customHeight="1">
      <c r="D187" s="50"/>
    </row>
    <row r="188" spans="4:4" ht="12.75" customHeight="1">
      <c r="D188" s="50"/>
    </row>
    <row r="189" spans="4:4" ht="12.75" customHeight="1">
      <c r="D189" s="50"/>
    </row>
    <row r="190" spans="4:4" ht="12.75" customHeight="1">
      <c r="D190" s="50"/>
    </row>
    <row r="191" spans="4:4" ht="12.75" customHeight="1">
      <c r="D191" s="50"/>
    </row>
    <row r="192" spans="4:4" ht="12.75" customHeight="1">
      <c r="D192" s="50"/>
    </row>
    <row r="193" spans="4:4" ht="12.75" customHeight="1">
      <c r="D193" s="50"/>
    </row>
    <row r="194" spans="4:4" ht="12.75" customHeight="1">
      <c r="D194" s="50"/>
    </row>
    <row r="195" spans="4:4" ht="12.75" customHeight="1">
      <c r="D195" s="50"/>
    </row>
    <row r="196" spans="4:4" ht="12.75" customHeight="1">
      <c r="D196" s="50"/>
    </row>
    <row r="197" spans="4:4" ht="12.75" customHeight="1">
      <c r="D197" s="50"/>
    </row>
    <row r="198" spans="4:4" ht="12.75" customHeight="1">
      <c r="D198" s="50"/>
    </row>
    <row r="199" spans="4:4" ht="12.75" customHeight="1">
      <c r="D199" s="50"/>
    </row>
    <row r="200" spans="4:4" ht="12.75" customHeight="1">
      <c r="D200" s="50"/>
    </row>
    <row r="201" spans="4:4" ht="12.75" customHeight="1">
      <c r="D201" s="50"/>
    </row>
    <row r="202" spans="4:4" ht="12.75" customHeight="1">
      <c r="D202" s="50"/>
    </row>
    <row r="203" spans="4:4" ht="12.75" customHeight="1">
      <c r="D203" s="50"/>
    </row>
    <row r="204" spans="4:4" ht="12.75" customHeight="1">
      <c r="D204" s="50"/>
    </row>
    <row r="205" spans="4:4" ht="12.75" customHeight="1">
      <c r="D205" s="50"/>
    </row>
    <row r="206" spans="4:4" ht="12.75" customHeight="1">
      <c r="D206" s="50"/>
    </row>
    <row r="207" spans="4:4" ht="12.75" customHeight="1">
      <c r="D207" s="50"/>
    </row>
    <row r="208" spans="4:4" ht="12.75" customHeight="1">
      <c r="D208" s="50"/>
    </row>
    <row r="209" spans="4:4" ht="12.75" customHeight="1">
      <c r="D209" s="50"/>
    </row>
    <row r="210" spans="4:4" ht="12.75" customHeight="1">
      <c r="D210" s="50"/>
    </row>
    <row r="211" spans="4:4" ht="12.75" customHeight="1">
      <c r="D211" s="50"/>
    </row>
    <row r="212" spans="4:4" ht="12.75" customHeight="1">
      <c r="D212" s="50"/>
    </row>
    <row r="213" spans="4:4" ht="12.75" customHeight="1">
      <c r="D213" s="50"/>
    </row>
    <row r="214" spans="4:4" ht="12.75" customHeight="1">
      <c r="D214" s="50"/>
    </row>
    <row r="215" spans="4:4" ht="12.75" customHeight="1">
      <c r="D215" s="50"/>
    </row>
    <row r="216" spans="4:4" ht="12.75" customHeight="1">
      <c r="D216" s="50"/>
    </row>
    <row r="217" spans="4:4" ht="12.75" customHeight="1">
      <c r="D217" s="50"/>
    </row>
    <row r="218" spans="4:4" ht="12.75" customHeight="1">
      <c r="D218" s="50"/>
    </row>
    <row r="219" spans="4:4" ht="12.75" customHeight="1">
      <c r="D219" s="50"/>
    </row>
    <row r="220" spans="4:4" ht="12.75" customHeight="1">
      <c r="D220" s="50"/>
    </row>
    <row r="221" spans="4:4" ht="12.75" customHeight="1">
      <c r="D221" s="50"/>
    </row>
    <row r="222" spans="4:4" ht="12.75" customHeight="1">
      <c r="D222" s="50"/>
    </row>
    <row r="223" spans="4:4" ht="12.75" customHeight="1">
      <c r="D223" s="50"/>
    </row>
    <row r="224" spans="4:4" ht="12.75" customHeight="1">
      <c r="D224" s="50"/>
    </row>
    <row r="225" spans="4:4" ht="12.75" customHeight="1">
      <c r="D225" s="50"/>
    </row>
    <row r="226" spans="4:4" ht="12.75" customHeight="1">
      <c r="D226" s="50"/>
    </row>
    <row r="227" spans="4:4" ht="12.75" customHeight="1">
      <c r="D227" s="50"/>
    </row>
    <row r="228" spans="4:4" ht="12.75" customHeight="1">
      <c r="D228" s="50"/>
    </row>
    <row r="229" spans="4:4" ht="12.75" customHeight="1">
      <c r="D229" s="50"/>
    </row>
    <row r="230" spans="4:4" ht="12.75" customHeight="1">
      <c r="D230" s="50"/>
    </row>
    <row r="231" spans="4:4" ht="12.75" customHeight="1">
      <c r="D231" s="50"/>
    </row>
    <row r="232" spans="4:4" ht="12.75" customHeight="1">
      <c r="D232" s="50"/>
    </row>
    <row r="233" spans="4:4" ht="12.75" customHeight="1">
      <c r="D233" s="50"/>
    </row>
    <row r="234" spans="4:4" ht="12.75" customHeight="1">
      <c r="D234" s="50"/>
    </row>
    <row r="235" spans="4:4" ht="12.75" customHeight="1">
      <c r="D235" s="50"/>
    </row>
    <row r="236" spans="4:4" ht="12.75" customHeight="1">
      <c r="D236" s="50"/>
    </row>
    <row r="237" spans="4:4" ht="12.75" customHeight="1">
      <c r="D237" s="50"/>
    </row>
    <row r="238" spans="4:4" ht="12.75" customHeight="1">
      <c r="D238" s="50"/>
    </row>
    <row r="239" spans="4:4" ht="12.75" customHeight="1">
      <c r="D239" s="50"/>
    </row>
    <row r="240" spans="4:4" ht="12.75" customHeight="1">
      <c r="D240" s="50"/>
    </row>
    <row r="241" spans="4:4" ht="12.75" customHeight="1">
      <c r="D241" s="50"/>
    </row>
    <row r="242" spans="4:4" ht="12.75" customHeight="1">
      <c r="D242" s="50"/>
    </row>
    <row r="243" spans="4:4" ht="12.75" customHeight="1">
      <c r="D243" s="50"/>
    </row>
    <row r="244" spans="4:4" ht="12.75" customHeight="1">
      <c r="D244" s="50"/>
    </row>
    <row r="245" spans="4:4" ht="12.75" customHeight="1">
      <c r="D245" s="50"/>
    </row>
    <row r="246" spans="4:4" ht="12.75" customHeight="1">
      <c r="D246" s="50"/>
    </row>
    <row r="247" spans="4:4" ht="12.75" customHeight="1">
      <c r="D247" s="50"/>
    </row>
    <row r="248" spans="4:4" ht="12.75" customHeight="1">
      <c r="D248" s="50"/>
    </row>
    <row r="249" spans="4:4" ht="12.75" customHeight="1">
      <c r="D249" s="50"/>
    </row>
    <row r="250" spans="4:4" ht="12.75" customHeight="1">
      <c r="D250" s="50"/>
    </row>
    <row r="251" spans="4:4" ht="12.75" customHeight="1">
      <c r="D251" s="50"/>
    </row>
    <row r="252" spans="4:4" ht="12.75" customHeight="1">
      <c r="D252" s="50"/>
    </row>
    <row r="253" spans="4:4" ht="12.75" customHeight="1">
      <c r="D253" s="50"/>
    </row>
    <row r="254" spans="4:4" ht="12.75" customHeight="1">
      <c r="D254" s="50"/>
    </row>
    <row r="255" spans="4:4" ht="12.75" customHeight="1">
      <c r="D255" s="50"/>
    </row>
    <row r="256" spans="4:4" ht="12.75" customHeight="1">
      <c r="D256" s="50"/>
    </row>
    <row r="257" spans="4:4" ht="12.75" customHeight="1">
      <c r="D257" s="50"/>
    </row>
    <row r="258" spans="4:4" ht="12.75" customHeight="1">
      <c r="D258" s="50"/>
    </row>
    <row r="259" spans="4:4" ht="12.75" customHeight="1">
      <c r="D259" s="50"/>
    </row>
    <row r="260" spans="4:4" ht="12.75" customHeight="1">
      <c r="D260" s="50"/>
    </row>
    <row r="261" spans="4:4" ht="12.75" customHeight="1">
      <c r="D261" s="50"/>
    </row>
    <row r="262" spans="4:4" ht="12.75" customHeight="1">
      <c r="D262" s="50"/>
    </row>
    <row r="263" spans="4:4" ht="12.75" customHeight="1">
      <c r="D263" s="50"/>
    </row>
    <row r="264" spans="4:4" ht="12.75" customHeight="1">
      <c r="D264" s="50"/>
    </row>
    <row r="265" spans="4:4" ht="12.75" customHeight="1">
      <c r="D265" s="50"/>
    </row>
    <row r="266" spans="4:4" ht="12.75" customHeight="1">
      <c r="D266" s="50"/>
    </row>
    <row r="267" spans="4:4" ht="12.75" customHeight="1">
      <c r="D267" s="50"/>
    </row>
    <row r="268" spans="4:4" ht="12.75" customHeight="1">
      <c r="D268" s="50"/>
    </row>
    <row r="269" spans="4:4" ht="12.75" customHeight="1">
      <c r="D269" s="50"/>
    </row>
    <row r="270" spans="4:4" ht="12.75" customHeight="1">
      <c r="D270" s="50"/>
    </row>
    <row r="271" spans="4:4" ht="12.75" customHeight="1">
      <c r="D271" s="50"/>
    </row>
    <row r="272" spans="4:4" ht="12.75" customHeight="1">
      <c r="D272" s="50"/>
    </row>
    <row r="273" spans="4:4" ht="12.75" customHeight="1">
      <c r="D273" s="50"/>
    </row>
    <row r="274" spans="4:4" ht="12.75" customHeight="1">
      <c r="D274" s="50"/>
    </row>
    <row r="275" spans="4:4" ht="12.75" customHeight="1">
      <c r="D275" s="50"/>
    </row>
    <row r="276" spans="4:4" ht="12.75" customHeight="1">
      <c r="D276" s="50"/>
    </row>
    <row r="277" spans="4:4" ht="12.75" customHeight="1">
      <c r="D277" s="50"/>
    </row>
    <row r="278" spans="4:4" ht="12.75" customHeight="1">
      <c r="D278" s="50"/>
    </row>
    <row r="279" spans="4:4" ht="12.75" customHeight="1">
      <c r="D279" s="50"/>
    </row>
    <row r="280" spans="4:4" ht="12.75" customHeight="1">
      <c r="D280" s="50"/>
    </row>
    <row r="281" spans="4:4" ht="12.75" customHeight="1">
      <c r="D281" s="50"/>
    </row>
    <row r="282" spans="4:4" ht="12.75" customHeight="1">
      <c r="D282" s="50"/>
    </row>
    <row r="283" spans="4:4" ht="12.75" customHeight="1">
      <c r="D283" s="50"/>
    </row>
    <row r="284" spans="4:4" ht="12.75" customHeight="1">
      <c r="D284" s="50"/>
    </row>
    <row r="285" spans="4:4" ht="12.75" customHeight="1">
      <c r="D285" s="50"/>
    </row>
    <row r="286" spans="4:4" ht="12.75" customHeight="1">
      <c r="D286" s="50"/>
    </row>
    <row r="287" spans="4:4" ht="12.75" customHeight="1">
      <c r="D287" s="50"/>
    </row>
    <row r="288" spans="4:4" ht="12.75" customHeight="1">
      <c r="D288" s="50"/>
    </row>
    <row r="289" spans="4:4" ht="12.75" customHeight="1">
      <c r="D289" s="50"/>
    </row>
    <row r="290" spans="4:4" ht="12.75" customHeight="1">
      <c r="D290" s="50"/>
    </row>
    <row r="291" spans="4:4" ht="12.75" customHeight="1">
      <c r="D291" s="50"/>
    </row>
    <row r="292" spans="4:4" ht="12.75" customHeight="1">
      <c r="D292" s="50"/>
    </row>
    <row r="293" spans="4:4" ht="12.75" customHeight="1">
      <c r="D293" s="50"/>
    </row>
    <row r="294" spans="4:4" ht="12.75" customHeight="1">
      <c r="D294" s="50"/>
    </row>
    <row r="295" spans="4:4" ht="12.75" customHeight="1">
      <c r="D295" s="50"/>
    </row>
    <row r="296" spans="4:4" ht="12.75" customHeight="1">
      <c r="D296" s="50"/>
    </row>
    <row r="297" spans="4:4" ht="12.75" customHeight="1">
      <c r="D297" s="50"/>
    </row>
    <row r="298" spans="4:4" ht="12.75" customHeight="1">
      <c r="D298" s="50"/>
    </row>
    <row r="299" spans="4:4" ht="12.75" customHeight="1">
      <c r="D299" s="50"/>
    </row>
    <row r="300" spans="4:4" ht="12.75" customHeight="1">
      <c r="D300" s="50"/>
    </row>
    <row r="301" spans="4:4" ht="12.75" customHeight="1">
      <c r="D301" s="50"/>
    </row>
    <row r="302" spans="4:4" ht="12.75" customHeight="1">
      <c r="D302" s="50"/>
    </row>
    <row r="303" spans="4:4" ht="12.75" customHeight="1">
      <c r="D303" s="50"/>
    </row>
    <row r="304" spans="4:4" ht="12.75" customHeight="1">
      <c r="D304" s="50"/>
    </row>
    <row r="305" spans="4:4" ht="12.75" customHeight="1">
      <c r="D305" s="50"/>
    </row>
    <row r="306" spans="4:4" ht="12.75" customHeight="1">
      <c r="D306" s="50"/>
    </row>
    <row r="307" spans="4:4" ht="12.75" customHeight="1">
      <c r="D307" s="50"/>
    </row>
    <row r="308" spans="4:4" ht="12.75" customHeight="1">
      <c r="D308" s="50"/>
    </row>
    <row r="309" spans="4:4" ht="12.75" customHeight="1">
      <c r="D309" s="50"/>
    </row>
    <row r="310" spans="4:4" ht="12.75" customHeight="1">
      <c r="D310" s="50"/>
    </row>
    <row r="311" spans="4:4" ht="12.75" customHeight="1">
      <c r="D311" s="50"/>
    </row>
    <row r="312" spans="4:4" ht="12.75" customHeight="1">
      <c r="D312" s="50"/>
    </row>
    <row r="313" spans="4:4" ht="12.75" customHeight="1">
      <c r="D313" s="50"/>
    </row>
    <row r="314" spans="4:4" ht="12.75" customHeight="1">
      <c r="D314" s="50"/>
    </row>
    <row r="315" spans="4:4" ht="12.75" customHeight="1">
      <c r="D315" s="50"/>
    </row>
    <row r="316" spans="4:4" ht="12.75" customHeight="1">
      <c r="D316" s="50"/>
    </row>
    <row r="317" spans="4:4" ht="12.75" customHeight="1">
      <c r="D317" s="50"/>
    </row>
    <row r="318" spans="4:4" ht="12.75" customHeight="1">
      <c r="D318" s="50"/>
    </row>
    <row r="319" spans="4:4" ht="12.75" customHeight="1">
      <c r="D319" s="50"/>
    </row>
    <row r="320" spans="4:4" ht="12.75" customHeight="1">
      <c r="D320" s="50"/>
    </row>
    <row r="321" spans="4:4" ht="12.75" customHeight="1">
      <c r="D321" s="50"/>
    </row>
    <row r="322" spans="4:4" ht="12.75" customHeight="1">
      <c r="D322" s="50"/>
    </row>
    <row r="323" spans="4:4" ht="12.75" customHeight="1">
      <c r="D323" s="50"/>
    </row>
    <row r="324" spans="4:4" ht="12.75" customHeight="1">
      <c r="D324" s="50"/>
    </row>
    <row r="325" spans="4:4" ht="12.75" customHeight="1">
      <c r="D325" s="50"/>
    </row>
    <row r="326" spans="4:4" ht="12.75" customHeight="1">
      <c r="D326" s="50"/>
    </row>
    <row r="327" spans="4:4" ht="12.75" customHeight="1">
      <c r="D327" s="50"/>
    </row>
    <row r="328" spans="4:4" ht="12.75" customHeight="1">
      <c r="D328" s="50"/>
    </row>
    <row r="329" spans="4:4" ht="12.75" customHeight="1">
      <c r="D329" s="50"/>
    </row>
    <row r="330" spans="4:4" ht="12.75" customHeight="1">
      <c r="D330" s="50"/>
    </row>
    <row r="331" spans="4:4" ht="12.75" customHeight="1">
      <c r="D331" s="50"/>
    </row>
    <row r="332" spans="4:4" ht="12.75" customHeight="1">
      <c r="D332" s="50"/>
    </row>
    <row r="333" spans="4:4" ht="12.75" customHeight="1">
      <c r="D333" s="50"/>
    </row>
    <row r="334" spans="4:4" ht="12.75" customHeight="1">
      <c r="D334" s="50"/>
    </row>
    <row r="335" spans="4:4" ht="12.75" customHeight="1">
      <c r="D335" s="50"/>
    </row>
    <row r="336" spans="4:4" ht="12.75" customHeight="1">
      <c r="D336" s="50"/>
    </row>
    <row r="337" spans="4:4" ht="12.75" customHeight="1">
      <c r="D337" s="50"/>
    </row>
    <row r="338" spans="4:4" ht="12.75" customHeight="1">
      <c r="D338" s="50"/>
    </row>
    <row r="339" spans="4:4" ht="12.75" customHeight="1">
      <c r="D339" s="50"/>
    </row>
    <row r="340" spans="4:4" ht="12.75" customHeight="1">
      <c r="D340" s="50"/>
    </row>
    <row r="341" spans="4:4" ht="12.75" customHeight="1">
      <c r="D341" s="50"/>
    </row>
    <row r="342" spans="4:4" ht="12.75" customHeight="1">
      <c r="D342" s="50"/>
    </row>
    <row r="343" spans="4:4" ht="12.75" customHeight="1">
      <c r="D343" s="50"/>
    </row>
    <row r="344" spans="4:4" ht="12.75" customHeight="1">
      <c r="D344" s="50"/>
    </row>
    <row r="345" spans="4:4" ht="12.75" customHeight="1">
      <c r="D345" s="50"/>
    </row>
    <row r="346" spans="4:4" ht="12.75" customHeight="1">
      <c r="D346" s="50"/>
    </row>
    <row r="347" spans="4:4" ht="12.75" customHeight="1">
      <c r="D347" s="50"/>
    </row>
    <row r="348" spans="4:4" ht="12.75" customHeight="1">
      <c r="D348" s="50"/>
    </row>
    <row r="349" spans="4:4" ht="12.75" customHeight="1">
      <c r="D349" s="50"/>
    </row>
    <row r="350" spans="4:4" ht="12.75" customHeight="1">
      <c r="D350" s="50"/>
    </row>
    <row r="351" spans="4:4" ht="12.75" customHeight="1">
      <c r="D351" s="50"/>
    </row>
    <row r="352" spans="4:4" ht="12.75" customHeight="1">
      <c r="D352" s="50"/>
    </row>
    <row r="353" spans="4:4" ht="12.75" customHeight="1">
      <c r="D353" s="50"/>
    </row>
    <row r="354" spans="4:4" ht="12.75" customHeight="1">
      <c r="D354" s="50"/>
    </row>
    <row r="355" spans="4:4" ht="12.75" customHeight="1">
      <c r="D355" s="50"/>
    </row>
    <row r="356" spans="4:4" ht="12.75" customHeight="1">
      <c r="D356" s="50"/>
    </row>
    <row r="357" spans="4:4" ht="12.75" customHeight="1">
      <c r="D357" s="50"/>
    </row>
    <row r="358" spans="4:4" ht="12.75" customHeight="1">
      <c r="D358" s="50"/>
    </row>
    <row r="359" spans="4:4" ht="12.75" customHeight="1">
      <c r="D359" s="50"/>
    </row>
    <row r="360" spans="4:4" ht="12.75" customHeight="1">
      <c r="D360" s="50"/>
    </row>
    <row r="361" spans="4:4" ht="12.75" customHeight="1">
      <c r="D361" s="50"/>
    </row>
    <row r="362" spans="4:4" ht="12.75" customHeight="1">
      <c r="D362" s="50"/>
    </row>
    <row r="363" spans="4:4" ht="12.75" customHeight="1">
      <c r="D363" s="50"/>
    </row>
    <row r="364" spans="4:4" ht="12.75" customHeight="1">
      <c r="D364" s="50"/>
    </row>
    <row r="365" spans="4:4" ht="12.75" customHeight="1">
      <c r="D365" s="50"/>
    </row>
    <row r="366" spans="4:4" ht="12.75" customHeight="1">
      <c r="D366" s="50"/>
    </row>
    <row r="367" spans="4:4" ht="12.75" customHeight="1">
      <c r="D367" s="50"/>
    </row>
    <row r="368" spans="4:4" ht="12.75" customHeight="1">
      <c r="D368" s="50"/>
    </row>
    <row r="369" spans="4:4" ht="12.75" customHeight="1">
      <c r="D369" s="50"/>
    </row>
    <row r="370" spans="4:4" ht="12.75" customHeight="1">
      <c r="D370" s="50"/>
    </row>
    <row r="371" spans="4:4" ht="12.75" customHeight="1">
      <c r="D371" s="50"/>
    </row>
    <row r="372" spans="4:4" ht="12.75" customHeight="1">
      <c r="D372" s="50"/>
    </row>
    <row r="373" spans="4:4" ht="12.75" customHeight="1">
      <c r="D373" s="50"/>
    </row>
    <row r="374" spans="4:4" ht="12.75" customHeight="1">
      <c r="D374" s="50"/>
    </row>
    <row r="375" spans="4:4" ht="12.75" customHeight="1">
      <c r="D375" s="50"/>
    </row>
    <row r="376" spans="4:4" ht="12.75" customHeight="1">
      <c r="D376" s="50"/>
    </row>
    <row r="377" spans="4:4" ht="12.75" customHeight="1">
      <c r="D377" s="50"/>
    </row>
    <row r="378" spans="4:4" ht="12.75" customHeight="1">
      <c r="D378" s="50"/>
    </row>
    <row r="379" spans="4:4" ht="12.75" customHeight="1">
      <c r="D379" s="50"/>
    </row>
    <row r="380" spans="4:4" ht="12.75" customHeight="1">
      <c r="D380" s="50"/>
    </row>
    <row r="381" spans="4:4" ht="12.75" customHeight="1">
      <c r="D381" s="50"/>
    </row>
    <row r="382" spans="4:4" ht="12.75" customHeight="1">
      <c r="D382" s="50"/>
    </row>
    <row r="383" spans="4:4" ht="12.75" customHeight="1">
      <c r="D383" s="50"/>
    </row>
    <row r="384" spans="4:4" ht="12.75" customHeight="1">
      <c r="D384" s="50"/>
    </row>
    <row r="385" spans="4:4" ht="12.75" customHeight="1">
      <c r="D385" s="50"/>
    </row>
    <row r="386" spans="4:4" ht="12.75" customHeight="1">
      <c r="D386" s="50"/>
    </row>
    <row r="387" spans="4:4" ht="12.75" customHeight="1">
      <c r="D387" s="50"/>
    </row>
    <row r="388" spans="4:4" ht="12.75" customHeight="1">
      <c r="D388" s="50"/>
    </row>
    <row r="389" spans="4:4" ht="12.75" customHeight="1">
      <c r="D389" s="50"/>
    </row>
    <row r="390" spans="4:4" ht="12.75" customHeight="1">
      <c r="D390" s="50"/>
    </row>
    <row r="391" spans="4:4" ht="12.75" customHeight="1">
      <c r="D391" s="50"/>
    </row>
    <row r="392" spans="4:4" ht="12.75" customHeight="1">
      <c r="D392" s="50"/>
    </row>
    <row r="393" spans="4:4" ht="12.75" customHeight="1">
      <c r="D393" s="50"/>
    </row>
    <row r="394" spans="4:4" ht="12.75" customHeight="1">
      <c r="D394" s="50"/>
    </row>
    <row r="395" spans="4:4" ht="12.75" customHeight="1">
      <c r="D395" s="50"/>
    </row>
    <row r="396" spans="4:4" ht="12.75" customHeight="1">
      <c r="D396" s="50"/>
    </row>
    <row r="397" spans="4:4" ht="12.75" customHeight="1">
      <c r="D397" s="50"/>
    </row>
    <row r="398" spans="4:4" ht="12.75" customHeight="1">
      <c r="D398" s="50"/>
    </row>
    <row r="399" spans="4:4" ht="12.75" customHeight="1">
      <c r="D399" s="50"/>
    </row>
    <row r="400" spans="4:4" ht="12.75" customHeight="1">
      <c r="D400" s="50"/>
    </row>
    <row r="401" spans="4:4" ht="12.75" customHeight="1">
      <c r="D401" s="50"/>
    </row>
    <row r="402" spans="4:4" ht="12.75" customHeight="1">
      <c r="D402" s="50"/>
    </row>
    <row r="403" spans="4:4" ht="12.75" customHeight="1">
      <c r="D403" s="50"/>
    </row>
    <row r="404" spans="4:4" ht="12.75" customHeight="1">
      <c r="D404" s="50"/>
    </row>
    <row r="405" spans="4:4" ht="12.75" customHeight="1">
      <c r="D405" s="50"/>
    </row>
    <row r="406" spans="4:4" ht="12.75" customHeight="1">
      <c r="D406" s="50"/>
    </row>
    <row r="407" spans="4:4" ht="12.75" customHeight="1">
      <c r="D407" s="50"/>
    </row>
    <row r="408" spans="4:4" ht="12.75" customHeight="1">
      <c r="D408" s="50"/>
    </row>
    <row r="409" spans="4:4" ht="12.75" customHeight="1">
      <c r="D409" s="50"/>
    </row>
    <row r="410" spans="4:4" ht="12.75" customHeight="1">
      <c r="D410" s="50"/>
    </row>
    <row r="411" spans="4:4" ht="12.75" customHeight="1">
      <c r="D411" s="50"/>
    </row>
    <row r="412" spans="4:4" ht="12.75" customHeight="1">
      <c r="D412" s="50"/>
    </row>
    <row r="413" spans="4:4" ht="12.75" customHeight="1">
      <c r="D413" s="50"/>
    </row>
    <row r="414" spans="4:4" ht="12.75" customHeight="1">
      <c r="D414" s="50"/>
    </row>
    <row r="415" spans="4:4" ht="12.75" customHeight="1">
      <c r="D415" s="50"/>
    </row>
    <row r="416" spans="4:4" ht="12.75" customHeight="1">
      <c r="D416" s="50"/>
    </row>
    <row r="417" spans="4:4" ht="12.75" customHeight="1">
      <c r="D417" s="50"/>
    </row>
    <row r="418" spans="4:4" ht="12.75" customHeight="1">
      <c r="D418" s="50"/>
    </row>
    <row r="419" spans="4:4" ht="12.75" customHeight="1">
      <c r="D419" s="50"/>
    </row>
    <row r="420" spans="4:4" ht="12.75" customHeight="1">
      <c r="D420" s="50"/>
    </row>
    <row r="421" spans="4:4" ht="12.75" customHeight="1">
      <c r="D421" s="50"/>
    </row>
    <row r="422" spans="4:4" ht="12.75" customHeight="1">
      <c r="D422" s="50"/>
    </row>
    <row r="423" spans="4:4" ht="12.75" customHeight="1">
      <c r="D423" s="50"/>
    </row>
    <row r="424" spans="4:4" ht="12.75" customHeight="1">
      <c r="D424" s="50"/>
    </row>
    <row r="425" spans="4:4" ht="12.75" customHeight="1">
      <c r="D425" s="50"/>
    </row>
    <row r="426" spans="4:4" ht="12.75" customHeight="1">
      <c r="D426" s="50"/>
    </row>
    <row r="427" spans="4:4" ht="12.75" customHeight="1">
      <c r="D427" s="50"/>
    </row>
    <row r="428" spans="4:4" ht="12.75" customHeight="1">
      <c r="D428" s="50"/>
    </row>
    <row r="429" spans="4:4" ht="12.75" customHeight="1">
      <c r="D429" s="50"/>
    </row>
    <row r="430" spans="4:4" ht="12.75" customHeight="1">
      <c r="D430" s="50"/>
    </row>
    <row r="431" spans="4:4" ht="12.75" customHeight="1">
      <c r="D431" s="50"/>
    </row>
    <row r="432" spans="4:4" ht="12.75" customHeight="1">
      <c r="D432" s="50"/>
    </row>
    <row r="433" spans="4:4" ht="12.75" customHeight="1">
      <c r="D433" s="50"/>
    </row>
    <row r="434" spans="4:4" ht="12.75" customHeight="1">
      <c r="D434" s="50"/>
    </row>
    <row r="435" spans="4:4" ht="12.75" customHeight="1">
      <c r="D435" s="50"/>
    </row>
    <row r="436" spans="4:4" ht="12.75" customHeight="1">
      <c r="D436" s="50"/>
    </row>
    <row r="437" spans="4:4" ht="12.75" customHeight="1">
      <c r="D437" s="50"/>
    </row>
    <row r="438" spans="4:4" ht="12.75" customHeight="1">
      <c r="D438" s="50"/>
    </row>
    <row r="439" spans="4:4" ht="12.75" customHeight="1">
      <c r="D439" s="50"/>
    </row>
    <row r="440" spans="4:4" ht="12.75" customHeight="1">
      <c r="D440" s="50"/>
    </row>
    <row r="441" spans="4:4" ht="12.75" customHeight="1">
      <c r="D441" s="50"/>
    </row>
    <row r="442" spans="4:4" ht="12.75" customHeight="1">
      <c r="D442" s="50"/>
    </row>
    <row r="443" spans="4:4" ht="12.75" customHeight="1">
      <c r="D443" s="50"/>
    </row>
    <row r="444" spans="4:4" ht="12.75" customHeight="1">
      <c r="D444" s="50"/>
    </row>
    <row r="445" spans="4:4" ht="12.75" customHeight="1">
      <c r="D445" s="50"/>
    </row>
    <row r="446" spans="4:4" ht="12.75" customHeight="1">
      <c r="D446" s="50"/>
    </row>
    <row r="447" spans="4:4" ht="12.75" customHeight="1">
      <c r="D447" s="50"/>
    </row>
    <row r="448" spans="4:4" ht="12.75" customHeight="1">
      <c r="D448" s="50"/>
    </row>
    <row r="449" spans="4:4" ht="12.75" customHeight="1">
      <c r="D449" s="50"/>
    </row>
    <row r="450" spans="4:4" ht="12.75" customHeight="1">
      <c r="D450" s="50"/>
    </row>
    <row r="451" spans="4:4" ht="12.75" customHeight="1">
      <c r="D451" s="50"/>
    </row>
    <row r="452" spans="4:4" ht="12.75" customHeight="1">
      <c r="D452" s="50"/>
    </row>
    <row r="453" spans="4:4" ht="12.75" customHeight="1">
      <c r="D453" s="50"/>
    </row>
    <row r="454" spans="4:4" ht="12.75" customHeight="1">
      <c r="D454" s="50"/>
    </row>
    <row r="455" spans="4:4" ht="12.75" customHeight="1">
      <c r="D455" s="50"/>
    </row>
    <row r="456" spans="4:4" ht="12.75" customHeight="1">
      <c r="D456" s="50"/>
    </row>
    <row r="457" spans="4:4" ht="12.75" customHeight="1">
      <c r="D457" s="50"/>
    </row>
    <row r="458" spans="4:4" ht="12.75" customHeight="1">
      <c r="D458" s="50"/>
    </row>
    <row r="459" spans="4:4" ht="12.75" customHeight="1">
      <c r="D459" s="50"/>
    </row>
    <row r="460" spans="4:4" ht="12.75" customHeight="1">
      <c r="D460" s="50"/>
    </row>
    <row r="461" spans="4:4" ht="12.75" customHeight="1">
      <c r="D461" s="50"/>
    </row>
    <row r="462" spans="4:4" ht="12.75" customHeight="1">
      <c r="D462" s="50"/>
    </row>
    <row r="463" spans="4:4" ht="12.75" customHeight="1">
      <c r="D463" s="50"/>
    </row>
    <row r="464" spans="4:4" ht="12.75" customHeight="1">
      <c r="D464" s="50"/>
    </row>
    <row r="465" spans="4:4" ht="12.75" customHeight="1">
      <c r="D465" s="50"/>
    </row>
    <row r="466" spans="4:4" ht="12.75" customHeight="1">
      <c r="D466" s="50"/>
    </row>
    <row r="467" spans="4:4" ht="12.75" customHeight="1">
      <c r="D467" s="50"/>
    </row>
    <row r="468" spans="4:4" ht="12.75" customHeight="1">
      <c r="D468" s="50"/>
    </row>
    <row r="469" spans="4:4" ht="12.75" customHeight="1">
      <c r="D469" s="50"/>
    </row>
    <row r="470" spans="4:4" ht="12.75" customHeight="1">
      <c r="D470" s="50"/>
    </row>
    <row r="471" spans="4:4" ht="12.75" customHeight="1">
      <c r="D471" s="50"/>
    </row>
    <row r="472" spans="4:4" ht="12.75" customHeight="1">
      <c r="D472" s="50"/>
    </row>
    <row r="473" spans="4:4" ht="12.75" customHeight="1">
      <c r="D473" s="50"/>
    </row>
    <row r="474" spans="4:4" ht="12.75" customHeight="1">
      <c r="D474" s="50"/>
    </row>
    <row r="475" spans="4:4" ht="12.75" customHeight="1">
      <c r="D475" s="50"/>
    </row>
    <row r="476" spans="4:4" ht="12.75" customHeight="1">
      <c r="D476" s="50"/>
    </row>
    <row r="477" spans="4:4" ht="12.75" customHeight="1">
      <c r="D477" s="50"/>
    </row>
    <row r="478" spans="4:4" ht="12.75" customHeight="1">
      <c r="D478" s="50"/>
    </row>
    <row r="479" spans="4:4" ht="12.75" customHeight="1">
      <c r="D479" s="50"/>
    </row>
    <row r="480" spans="4:4" ht="12.75" customHeight="1">
      <c r="D480" s="50"/>
    </row>
    <row r="481" spans="4:4" ht="12.75" customHeight="1">
      <c r="D481" s="50"/>
    </row>
    <row r="482" spans="4:4" ht="12.75" customHeight="1">
      <c r="D482" s="50"/>
    </row>
    <row r="483" spans="4:4" ht="12.75" customHeight="1">
      <c r="D483" s="50"/>
    </row>
    <row r="484" spans="4:4" ht="12.75" customHeight="1">
      <c r="D484" s="50"/>
    </row>
    <row r="485" spans="4:4" ht="12.75" customHeight="1">
      <c r="D485" s="50"/>
    </row>
    <row r="486" spans="4:4" ht="12.75" customHeight="1">
      <c r="D486" s="50"/>
    </row>
    <row r="487" spans="4:4" ht="12.75" customHeight="1">
      <c r="D487" s="50"/>
    </row>
    <row r="488" spans="4:4" ht="12.75" customHeight="1">
      <c r="D488" s="50"/>
    </row>
    <row r="489" spans="4:4" ht="12.75" customHeight="1">
      <c r="D489" s="50"/>
    </row>
    <row r="490" spans="4:4" ht="12.75" customHeight="1">
      <c r="D490" s="50"/>
    </row>
    <row r="491" spans="4:4" ht="12.75" customHeight="1">
      <c r="D491" s="50"/>
    </row>
    <row r="492" spans="4:4" ht="12.75" customHeight="1">
      <c r="D492" s="50"/>
    </row>
    <row r="493" spans="4:4" ht="12.75" customHeight="1">
      <c r="D493" s="50"/>
    </row>
    <row r="494" spans="4:4" ht="12.75" customHeight="1">
      <c r="D494" s="50"/>
    </row>
    <row r="495" spans="4:4" ht="12.75" customHeight="1">
      <c r="D495" s="50"/>
    </row>
    <row r="496" spans="4:4" ht="12.75" customHeight="1">
      <c r="D496" s="50"/>
    </row>
    <row r="497" spans="4:4" ht="12.75" customHeight="1">
      <c r="D497" s="50"/>
    </row>
    <row r="498" spans="4:4" ht="12.75" customHeight="1">
      <c r="D498" s="50"/>
    </row>
    <row r="499" spans="4:4" ht="12.75" customHeight="1">
      <c r="D499" s="50"/>
    </row>
    <row r="500" spans="4:4" ht="12.75" customHeight="1">
      <c r="D500" s="50"/>
    </row>
    <row r="501" spans="4:4" ht="12.75" customHeight="1">
      <c r="D501" s="50"/>
    </row>
    <row r="502" spans="4:4" ht="12.75" customHeight="1">
      <c r="D502" s="50"/>
    </row>
    <row r="503" spans="4:4" ht="12.75" customHeight="1">
      <c r="D503" s="50"/>
    </row>
    <row r="504" spans="4:4" ht="12.75" customHeight="1">
      <c r="D504" s="50"/>
    </row>
    <row r="505" spans="4:4" ht="12.75" customHeight="1">
      <c r="D505" s="50"/>
    </row>
    <row r="506" spans="4:4" ht="12.75" customHeight="1">
      <c r="D506" s="50"/>
    </row>
    <row r="507" spans="4:4" ht="12.75" customHeight="1">
      <c r="D507" s="50"/>
    </row>
    <row r="508" spans="4:4" ht="12.75" customHeight="1">
      <c r="D508" s="50"/>
    </row>
    <row r="509" spans="4:4" ht="12.75" customHeight="1">
      <c r="D509" s="50"/>
    </row>
    <row r="510" spans="4:4" ht="12.75" customHeight="1">
      <c r="D510" s="50"/>
    </row>
    <row r="511" spans="4:4" ht="12.75" customHeight="1">
      <c r="D511" s="50"/>
    </row>
    <row r="512" spans="4:4" ht="12.75" customHeight="1">
      <c r="D512" s="50"/>
    </row>
    <row r="513" spans="4:4" ht="12.75" customHeight="1">
      <c r="D513" s="50"/>
    </row>
    <row r="514" spans="4:4" ht="12.75" customHeight="1">
      <c r="D514" s="50"/>
    </row>
    <row r="515" spans="4:4" ht="12.75" customHeight="1">
      <c r="D515" s="50"/>
    </row>
    <row r="516" spans="4:4" ht="12.75" customHeight="1">
      <c r="D516" s="50"/>
    </row>
    <row r="517" spans="4:4" ht="12.75" customHeight="1">
      <c r="D517" s="50"/>
    </row>
    <row r="518" spans="4:4" ht="12.75" customHeight="1">
      <c r="D518" s="50"/>
    </row>
    <row r="519" spans="4:4" ht="12.75" customHeight="1">
      <c r="D519" s="50"/>
    </row>
    <row r="520" spans="4:4" ht="12.75" customHeight="1">
      <c r="D520" s="50"/>
    </row>
    <row r="521" spans="4:4" ht="12.75" customHeight="1">
      <c r="D521" s="50"/>
    </row>
    <row r="522" spans="4:4" ht="12.75" customHeight="1">
      <c r="D522" s="50"/>
    </row>
    <row r="523" spans="4:4" ht="12.75" customHeight="1">
      <c r="D523" s="50"/>
    </row>
    <row r="524" spans="4:4" ht="12.75" customHeight="1">
      <c r="D524" s="50"/>
    </row>
    <row r="525" spans="4:4" ht="12.75" customHeight="1">
      <c r="D525" s="50"/>
    </row>
    <row r="526" spans="4:4" ht="12.75" customHeight="1">
      <c r="D526" s="50"/>
    </row>
    <row r="527" spans="4:4" ht="12.75" customHeight="1">
      <c r="D527" s="50"/>
    </row>
    <row r="528" spans="4:4" ht="12.75" customHeight="1">
      <c r="D528" s="50"/>
    </row>
    <row r="529" spans="4:4" ht="12.75" customHeight="1">
      <c r="D529" s="50"/>
    </row>
    <row r="530" spans="4:4" ht="12.75" customHeight="1">
      <c r="D530" s="50"/>
    </row>
    <row r="531" spans="4:4" ht="12.75" customHeight="1">
      <c r="D531" s="50"/>
    </row>
    <row r="532" spans="4:4" ht="12.75" customHeight="1">
      <c r="D532" s="50"/>
    </row>
    <row r="533" spans="4:4" ht="12.75" customHeight="1">
      <c r="D533" s="50"/>
    </row>
    <row r="534" spans="4:4" ht="12.75" customHeight="1">
      <c r="D534" s="50"/>
    </row>
    <row r="535" spans="4:4" ht="12.75" customHeight="1">
      <c r="D535" s="50"/>
    </row>
    <row r="536" spans="4:4" ht="12.75" customHeight="1">
      <c r="D536" s="50"/>
    </row>
    <row r="537" spans="4:4" ht="12.75" customHeight="1">
      <c r="D537" s="50"/>
    </row>
    <row r="538" spans="4:4" ht="12.75" customHeight="1">
      <c r="D538" s="50"/>
    </row>
    <row r="539" spans="4:4" ht="12.75" customHeight="1">
      <c r="D539" s="50"/>
    </row>
    <row r="540" spans="4:4" ht="12.75" customHeight="1">
      <c r="D540" s="50"/>
    </row>
    <row r="541" spans="4:4" ht="12.75" customHeight="1">
      <c r="D541" s="50"/>
    </row>
    <row r="542" spans="4:4" ht="12.75" customHeight="1">
      <c r="D542" s="50"/>
    </row>
    <row r="543" spans="4:4" ht="12.75" customHeight="1">
      <c r="D543" s="50"/>
    </row>
    <row r="544" spans="4:4" ht="12.75" customHeight="1">
      <c r="D544" s="50"/>
    </row>
    <row r="545" spans="4:4" ht="12.75" customHeight="1">
      <c r="D545" s="50"/>
    </row>
    <row r="546" spans="4:4" ht="12.75" customHeight="1">
      <c r="D546" s="50"/>
    </row>
    <row r="547" spans="4:4" ht="12.75" customHeight="1">
      <c r="D547" s="50"/>
    </row>
    <row r="548" spans="4:4" ht="12.75" customHeight="1">
      <c r="D548" s="50"/>
    </row>
    <row r="549" spans="4:4" ht="12.75" customHeight="1">
      <c r="D549" s="50"/>
    </row>
    <row r="550" spans="4:4" ht="12.75" customHeight="1">
      <c r="D550" s="50"/>
    </row>
    <row r="551" spans="4:4" ht="12.75" customHeight="1">
      <c r="D551" s="50"/>
    </row>
    <row r="552" spans="4:4" ht="12.75" customHeight="1">
      <c r="D552" s="50"/>
    </row>
    <row r="553" spans="4:4" ht="12.75" customHeight="1">
      <c r="D553" s="50"/>
    </row>
    <row r="554" spans="4:4" ht="12.75" customHeight="1">
      <c r="D554" s="50"/>
    </row>
    <row r="555" spans="4:4" ht="12.75" customHeight="1">
      <c r="D555" s="50"/>
    </row>
    <row r="556" spans="4:4" ht="12.75" customHeight="1">
      <c r="D556" s="50"/>
    </row>
    <row r="557" spans="4:4" ht="12.75" customHeight="1">
      <c r="D557" s="50"/>
    </row>
    <row r="558" spans="4:4" ht="12.75" customHeight="1">
      <c r="D558" s="50"/>
    </row>
    <row r="559" spans="4:4" ht="12.75" customHeight="1">
      <c r="D559" s="50"/>
    </row>
    <row r="560" spans="4:4" ht="12.75" customHeight="1">
      <c r="D560" s="50"/>
    </row>
    <row r="561" spans="4:4" ht="12.75" customHeight="1">
      <c r="D561" s="50"/>
    </row>
    <row r="562" spans="4:4" ht="12.75" customHeight="1">
      <c r="D562" s="50"/>
    </row>
    <row r="563" spans="4:4" ht="12.75" customHeight="1">
      <c r="D563" s="50"/>
    </row>
    <row r="564" spans="4:4" ht="12.75" customHeight="1">
      <c r="D564" s="50"/>
    </row>
    <row r="565" spans="4:4" ht="12.75" customHeight="1">
      <c r="D565" s="50"/>
    </row>
    <row r="566" spans="4:4" ht="12.75" customHeight="1">
      <c r="D566" s="50"/>
    </row>
    <row r="567" spans="4:4" ht="12.75" customHeight="1">
      <c r="D567" s="50"/>
    </row>
    <row r="568" spans="4:4" ht="12.75" customHeight="1">
      <c r="D568" s="50"/>
    </row>
    <row r="569" spans="4:4" ht="12.75" customHeight="1">
      <c r="D569" s="50"/>
    </row>
    <row r="570" spans="4:4" ht="12.75" customHeight="1">
      <c r="D570" s="50"/>
    </row>
    <row r="571" spans="4:4" ht="12.75" customHeight="1">
      <c r="D571" s="50"/>
    </row>
    <row r="572" spans="4:4" ht="12.75" customHeight="1">
      <c r="D572" s="50"/>
    </row>
    <row r="573" spans="4:4" ht="12.75" customHeight="1">
      <c r="D573" s="50"/>
    </row>
    <row r="574" spans="4:4" ht="12.75" customHeight="1">
      <c r="D574" s="50"/>
    </row>
    <row r="575" spans="4:4" ht="12.75" customHeight="1">
      <c r="D575" s="50"/>
    </row>
    <row r="576" spans="4:4" ht="12.75" customHeight="1">
      <c r="D576" s="50"/>
    </row>
    <row r="577" spans="4:4" ht="12.75" customHeight="1">
      <c r="D577" s="50"/>
    </row>
    <row r="578" spans="4:4" ht="12.75" customHeight="1">
      <c r="D578" s="50"/>
    </row>
    <row r="579" spans="4:4" ht="12.75" customHeight="1">
      <c r="D579" s="50"/>
    </row>
    <row r="580" spans="4:4" ht="12.75" customHeight="1">
      <c r="D580" s="50"/>
    </row>
    <row r="581" spans="4:4" ht="12.75" customHeight="1">
      <c r="D581" s="50"/>
    </row>
    <row r="582" spans="4:4" ht="12.75" customHeight="1">
      <c r="D582" s="50"/>
    </row>
    <row r="583" spans="4:4" ht="12.75" customHeight="1">
      <c r="D583" s="50"/>
    </row>
    <row r="584" spans="4:4" ht="12.75" customHeight="1">
      <c r="D584" s="50"/>
    </row>
    <row r="585" spans="4:4" ht="12.75" customHeight="1">
      <c r="D585" s="50"/>
    </row>
    <row r="586" spans="4:4" ht="12.75" customHeight="1">
      <c r="D586" s="50"/>
    </row>
    <row r="587" spans="4:4" ht="12.75" customHeight="1">
      <c r="D587" s="50"/>
    </row>
    <row r="588" spans="4:4" ht="12.75" customHeight="1">
      <c r="D588" s="50"/>
    </row>
    <row r="589" spans="4:4" ht="12.75" customHeight="1">
      <c r="D589" s="50"/>
    </row>
    <row r="590" spans="4:4" ht="12.75" customHeight="1">
      <c r="D590" s="50"/>
    </row>
    <row r="591" spans="4:4" ht="12.75" customHeight="1">
      <c r="D591" s="50"/>
    </row>
    <row r="592" spans="4:4" ht="12.75" customHeight="1">
      <c r="D592" s="50"/>
    </row>
    <row r="593" spans="4:4" ht="12.75" customHeight="1">
      <c r="D593" s="50"/>
    </row>
    <row r="594" spans="4:4" ht="12.75" customHeight="1">
      <c r="D594" s="50"/>
    </row>
    <row r="595" spans="4:4" ht="12.75" customHeight="1">
      <c r="D595" s="50"/>
    </row>
    <row r="596" spans="4:4" ht="12.75" customHeight="1">
      <c r="D596" s="50"/>
    </row>
    <row r="597" spans="4:4" ht="12.75" customHeight="1">
      <c r="D597" s="50"/>
    </row>
    <row r="598" spans="4:4" ht="12.75" customHeight="1">
      <c r="D598" s="50"/>
    </row>
    <row r="599" spans="4:4" ht="12.75" customHeight="1">
      <c r="D599" s="50"/>
    </row>
    <row r="600" spans="4:4" ht="12.75" customHeight="1">
      <c r="D600" s="50"/>
    </row>
    <row r="601" spans="4:4" ht="12.75" customHeight="1">
      <c r="D601" s="50"/>
    </row>
    <row r="602" spans="4:4" ht="12.75" customHeight="1">
      <c r="D602" s="50"/>
    </row>
    <row r="603" spans="4:4" ht="12.75" customHeight="1">
      <c r="D603" s="50"/>
    </row>
    <row r="604" spans="4:4" ht="12.75" customHeight="1">
      <c r="D604" s="50"/>
    </row>
    <row r="605" spans="4:4" ht="12.75" customHeight="1">
      <c r="D605" s="50"/>
    </row>
    <row r="606" spans="4:4" ht="12.75" customHeight="1">
      <c r="D606" s="50"/>
    </row>
    <row r="607" spans="4:4" ht="12.75" customHeight="1">
      <c r="D607" s="50"/>
    </row>
    <row r="608" spans="4:4" ht="12.75" customHeight="1">
      <c r="D608" s="50"/>
    </row>
    <row r="609" spans="4:4" ht="12.75" customHeight="1">
      <c r="D609" s="50"/>
    </row>
    <row r="610" spans="4:4" ht="12.75" customHeight="1">
      <c r="D610" s="50"/>
    </row>
    <row r="611" spans="4:4" ht="12.75" customHeight="1">
      <c r="D611" s="50"/>
    </row>
    <row r="612" spans="4:4" ht="12.75" customHeight="1">
      <c r="D612" s="50"/>
    </row>
    <row r="613" spans="4:4" ht="12.75" customHeight="1">
      <c r="D613" s="50"/>
    </row>
    <row r="614" spans="4:4" ht="12.75" customHeight="1">
      <c r="D614" s="50"/>
    </row>
    <row r="615" spans="4:4" ht="12.75" customHeight="1">
      <c r="D615" s="50"/>
    </row>
    <row r="616" spans="4:4" ht="12.75" customHeight="1">
      <c r="D616" s="50"/>
    </row>
    <row r="617" spans="4:4" ht="12.75" customHeight="1">
      <c r="D617" s="50"/>
    </row>
    <row r="618" spans="4:4" ht="12.75" customHeight="1">
      <c r="D618" s="50"/>
    </row>
    <row r="619" spans="4:4" ht="12.75" customHeight="1">
      <c r="D619" s="50"/>
    </row>
    <row r="620" spans="4:4" ht="12.75" customHeight="1">
      <c r="D620" s="50"/>
    </row>
    <row r="621" spans="4:4" ht="12.75" customHeight="1">
      <c r="D621" s="50"/>
    </row>
    <row r="622" spans="4:4" ht="12.75" customHeight="1">
      <c r="D622" s="50"/>
    </row>
    <row r="623" spans="4:4" ht="12.75" customHeight="1">
      <c r="D623" s="50"/>
    </row>
    <row r="624" spans="4:4" ht="12.75" customHeight="1">
      <c r="D624" s="50"/>
    </row>
    <row r="625" spans="4:4" ht="12.75" customHeight="1">
      <c r="D625" s="50"/>
    </row>
    <row r="626" spans="4:4" ht="12.75" customHeight="1">
      <c r="D626" s="50"/>
    </row>
    <row r="627" spans="4:4" ht="12.75" customHeight="1">
      <c r="D627" s="50"/>
    </row>
    <row r="628" spans="4:4" ht="12.75" customHeight="1">
      <c r="D628" s="50"/>
    </row>
    <row r="629" spans="4:4" ht="12.75" customHeight="1">
      <c r="D629" s="50"/>
    </row>
    <row r="630" spans="4:4" ht="12.75" customHeight="1">
      <c r="D630" s="50"/>
    </row>
    <row r="631" spans="4:4" ht="12.75" customHeight="1">
      <c r="D631" s="50"/>
    </row>
    <row r="632" spans="4:4" ht="12.75" customHeight="1">
      <c r="D632" s="50"/>
    </row>
    <row r="633" spans="4:4" ht="12.75" customHeight="1">
      <c r="D633" s="50"/>
    </row>
    <row r="634" spans="4:4" ht="12.75" customHeight="1">
      <c r="D634" s="50"/>
    </row>
    <row r="635" spans="4:4" ht="12.75" customHeight="1">
      <c r="D635" s="50"/>
    </row>
    <row r="636" spans="4:4" ht="12.75" customHeight="1">
      <c r="D636" s="50"/>
    </row>
    <row r="637" spans="4:4" ht="12.75" customHeight="1">
      <c r="D637" s="50"/>
    </row>
    <row r="638" spans="4:4" ht="12.75" customHeight="1">
      <c r="D638" s="50"/>
    </row>
    <row r="639" spans="4:4" ht="12.75" customHeight="1">
      <c r="D639" s="50"/>
    </row>
    <row r="640" spans="4:4" ht="12.75" customHeight="1">
      <c r="D640" s="50"/>
    </row>
    <row r="641" spans="4:4" ht="12.75" customHeight="1">
      <c r="D641" s="50"/>
    </row>
    <row r="642" spans="4:4" ht="12.75" customHeight="1">
      <c r="D642" s="50"/>
    </row>
    <row r="643" spans="4:4" ht="12.75" customHeight="1">
      <c r="D643" s="50"/>
    </row>
    <row r="644" spans="4:4" ht="12.75" customHeight="1">
      <c r="D644" s="50"/>
    </row>
    <row r="645" spans="4:4" ht="12.75" customHeight="1">
      <c r="D645" s="50"/>
    </row>
    <row r="646" spans="4:4" ht="12.75" customHeight="1">
      <c r="D646" s="50"/>
    </row>
    <row r="647" spans="4:4" ht="12.75" customHeight="1">
      <c r="D647" s="50"/>
    </row>
    <row r="648" spans="4:4" ht="12.75" customHeight="1">
      <c r="D648" s="50"/>
    </row>
    <row r="649" spans="4:4" ht="12.75" customHeight="1">
      <c r="D649" s="50"/>
    </row>
    <row r="650" spans="4:4" ht="12.75" customHeight="1">
      <c r="D650" s="50"/>
    </row>
    <row r="651" spans="4:4" ht="12.75" customHeight="1">
      <c r="D651" s="50"/>
    </row>
    <row r="652" spans="4:4" ht="12.75" customHeight="1">
      <c r="D652" s="50"/>
    </row>
    <row r="653" spans="4:4" ht="12.75" customHeight="1">
      <c r="D653" s="50"/>
    </row>
    <row r="654" spans="4:4" ht="12.75" customHeight="1">
      <c r="D654" s="50"/>
    </row>
    <row r="655" spans="4:4" ht="12.75" customHeight="1">
      <c r="D655" s="50"/>
    </row>
    <row r="656" spans="4:4" ht="12.75" customHeight="1">
      <c r="D656" s="50"/>
    </row>
    <row r="657" spans="4:4" ht="12.75" customHeight="1">
      <c r="D657" s="50"/>
    </row>
    <row r="658" spans="4:4" ht="12.75" customHeight="1">
      <c r="D658" s="50"/>
    </row>
    <row r="659" spans="4:4" ht="12.75" customHeight="1">
      <c r="D659" s="50"/>
    </row>
    <row r="660" spans="4:4" ht="12.75" customHeight="1">
      <c r="D660" s="50"/>
    </row>
    <row r="661" spans="4:4" ht="12.75" customHeight="1">
      <c r="D661" s="50"/>
    </row>
    <row r="662" spans="4:4" ht="12.75" customHeight="1">
      <c r="D662" s="50"/>
    </row>
    <row r="663" spans="4:4" ht="12.75" customHeight="1">
      <c r="D663" s="50"/>
    </row>
    <row r="664" spans="4:4" ht="12.75" customHeight="1">
      <c r="D664" s="50"/>
    </row>
    <row r="665" spans="4:4" ht="12.75" customHeight="1">
      <c r="D665" s="50"/>
    </row>
    <row r="666" spans="4:4" ht="12.75" customHeight="1">
      <c r="D666" s="50"/>
    </row>
    <row r="667" spans="4:4" ht="12.75" customHeight="1">
      <c r="D667" s="50"/>
    </row>
    <row r="668" spans="4:4" ht="12.75" customHeight="1">
      <c r="D668" s="50"/>
    </row>
    <row r="669" spans="4:4" ht="12.75" customHeight="1">
      <c r="D669" s="50"/>
    </row>
    <row r="670" spans="4:4" ht="12.75" customHeight="1">
      <c r="D670" s="50"/>
    </row>
    <row r="671" spans="4:4" ht="12.75" customHeight="1">
      <c r="D671" s="50"/>
    </row>
    <row r="672" spans="4:4" ht="12.75" customHeight="1">
      <c r="D672" s="50"/>
    </row>
    <row r="673" spans="4:4" ht="12.75" customHeight="1">
      <c r="D673" s="50"/>
    </row>
    <row r="674" spans="4:4" ht="12.75" customHeight="1">
      <c r="D674" s="50"/>
    </row>
    <row r="675" spans="4:4" ht="12.75" customHeight="1">
      <c r="D675" s="50"/>
    </row>
    <row r="676" spans="4:4" ht="12.75" customHeight="1">
      <c r="D676" s="50"/>
    </row>
    <row r="677" spans="4:4" ht="12.75" customHeight="1">
      <c r="D677" s="50"/>
    </row>
    <row r="678" spans="4:4" ht="12.75" customHeight="1">
      <c r="D678" s="50"/>
    </row>
    <row r="679" spans="4:4" ht="12.75" customHeight="1">
      <c r="D679" s="50"/>
    </row>
    <row r="680" spans="4:4" ht="12.75" customHeight="1">
      <c r="D680" s="50"/>
    </row>
    <row r="681" spans="4:4" ht="12.75" customHeight="1">
      <c r="D681" s="50"/>
    </row>
    <row r="682" spans="4:4" ht="12.75" customHeight="1">
      <c r="D682" s="50"/>
    </row>
    <row r="683" spans="4:4" ht="12.75" customHeight="1">
      <c r="D683" s="50"/>
    </row>
    <row r="684" spans="4:4" ht="12.75" customHeight="1">
      <c r="D684" s="50"/>
    </row>
    <row r="685" spans="4:4" ht="12.75" customHeight="1">
      <c r="D685" s="50"/>
    </row>
    <row r="686" spans="4:4" ht="12.75" customHeight="1">
      <c r="D686" s="50"/>
    </row>
    <row r="687" spans="4:4" ht="12.75" customHeight="1">
      <c r="D687" s="50"/>
    </row>
    <row r="688" spans="4:4" ht="12.75" customHeight="1">
      <c r="D688" s="50"/>
    </row>
    <row r="689" spans="4:4" ht="12.75" customHeight="1">
      <c r="D689" s="50"/>
    </row>
    <row r="690" spans="4:4" ht="12.75" customHeight="1">
      <c r="D690" s="50"/>
    </row>
    <row r="691" spans="4:4" ht="12.75" customHeight="1">
      <c r="D691" s="50"/>
    </row>
    <row r="692" spans="4:4" ht="12.75" customHeight="1">
      <c r="D692" s="50"/>
    </row>
    <row r="693" spans="4:4" ht="12.75" customHeight="1">
      <c r="D693" s="50"/>
    </row>
    <row r="694" spans="4:4" ht="12.75" customHeight="1">
      <c r="D694" s="50"/>
    </row>
    <row r="695" spans="4:4" ht="12.75" customHeight="1">
      <c r="D695" s="50"/>
    </row>
    <row r="696" spans="4:4" ht="12.75" customHeight="1">
      <c r="D696" s="50"/>
    </row>
    <row r="697" spans="4:4" ht="12.75" customHeight="1">
      <c r="D697" s="50"/>
    </row>
    <row r="698" spans="4:4" ht="12.75" customHeight="1">
      <c r="D698" s="50"/>
    </row>
    <row r="699" spans="4:4" ht="12.75" customHeight="1">
      <c r="D699" s="50"/>
    </row>
    <row r="700" spans="4:4" ht="12.75" customHeight="1">
      <c r="D700" s="50"/>
    </row>
    <row r="701" spans="4:4" ht="12.75" customHeight="1">
      <c r="D701" s="50"/>
    </row>
    <row r="702" spans="4:4" ht="12.75" customHeight="1">
      <c r="D702" s="50"/>
    </row>
    <row r="703" spans="4:4" ht="12.75" customHeight="1">
      <c r="D703" s="50"/>
    </row>
    <row r="704" spans="4:4" ht="12.75" customHeight="1">
      <c r="D704" s="50"/>
    </row>
    <row r="705" spans="4:4" ht="12.75" customHeight="1">
      <c r="D705" s="50"/>
    </row>
    <row r="706" spans="4:4" ht="12.75" customHeight="1">
      <c r="D706" s="50"/>
    </row>
    <row r="707" spans="4:4" ht="12.75" customHeight="1">
      <c r="D707" s="50"/>
    </row>
    <row r="708" spans="4:4" ht="12.75" customHeight="1">
      <c r="D708" s="50"/>
    </row>
    <row r="709" spans="4:4" ht="12.75" customHeight="1">
      <c r="D709" s="50"/>
    </row>
    <row r="710" spans="4:4" ht="12.75" customHeight="1">
      <c r="D710" s="50"/>
    </row>
    <row r="711" spans="4:4" ht="12.75" customHeight="1">
      <c r="D711" s="50"/>
    </row>
    <row r="712" spans="4:4" ht="12.75" customHeight="1">
      <c r="D712" s="50"/>
    </row>
    <row r="713" spans="4:4" ht="12.75" customHeight="1">
      <c r="D713" s="50"/>
    </row>
    <row r="714" spans="4:4" ht="12.75" customHeight="1">
      <c r="D714" s="50"/>
    </row>
    <row r="715" spans="4:4" ht="12.75" customHeight="1">
      <c r="D715" s="50"/>
    </row>
    <row r="716" spans="4:4" ht="12.75" customHeight="1">
      <c r="D716" s="50"/>
    </row>
    <row r="717" spans="4:4" ht="12.75" customHeight="1">
      <c r="D717" s="50"/>
    </row>
    <row r="718" spans="4:4" ht="12.75" customHeight="1">
      <c r="D718" s="50"/>
    </row>
    <row r="719" spans="4:4" ht="12.75" customHeight="1">
      <c r="D719" s="50"/>
    </row>
    <row r="720" spans="4:4" ht="12.75" customHeight="1">
      <c r="D720" s="50"/>
    </row>
    <row r="721" spans="4:4" ht="12.75" customHeight="1">
      <c r="D721" s="50"/>
    </row>
    <row r="722" spans="4:4" ht="12.75" customHeight="1">
      <c r="D722" s="50"/>
    </row>
    <row r="723" spans="4:4" ht="12.75" customHeight="1">
      <c r="D723" s="50"/>
    </row>
    <row r="724" spans="4:4" ht="12.75" customHeight="1">
      <c r="D724" s="50"/>
    </row>
    <row r="725" spans="4:4" ht="12.75" customHeight="1">
      <c r="D725" s="50"/>
    </row>
    <row r="726" spans="4:4" ht="12.75" customHeight="1">
      <c r="D726" s="50"/>
    </row>
    <row r="727" spans="4:4" ht="12.75" customHeight="1">
      <c r="D727" s="50"/>
    </row>
    <row r="728" spans="4:4" ht="12.75" customHeight="1">
      <c r="D728" s="50"/>
    </row>
    <row r="729" spans="4:4" ht="12.75" customHeight="1">
      <c r="D729" s="50"/>
    </row>
    <row r="730" spans="4:4" ht="12.75" customHeight="1">
      <c r="D730" s="50"/>
    </row>
    <row r="731" spans="4:4" ht="12.75" customHeight="1">
      <c r="D731" s="50"/>
    </row>
    <row r="732" spans="4:4" ht="12.75" customHeight="1">
      <c r="D732" s="50"/>
    </row>
    <row r="733" spans="4:4" ht="12.75" customHeight="1">
      <c r="D733" s="50"/>
    </row>
    <row r="734" spans="4:4" ht="12.75" customHeight="1">
      <c r="D734" s="50"/>
    </row>
    <row r="735" spans="4:4" ht="12.75" customHeight="1">
      <c r="D735" s="50"/>
    </row>
    <row r="736" spans="4:4" ht="12.75" customHeight="1">
      <c r="D736" s="50"/>
    </row>
    <row r="737" spans="4:4" ht="12.75" customHeight="1">
      <c r="D737" s="50"/>
    </row>
    <row r="738" spans="4:4" ht="12.75" customHeight="1">
      <c r="D738" s="50"/>
    </row>
    <row r="739" spans="4:4" ht="12.75" customHeight="1">
      <c r="D739" s="50"/>
    </row>
    <row r="740" spans="4:4" ht="12.75" customHeight="1">
      <c r="D740" s="50"/>
    </row>
    <row r="741" spans="4:4" ht="12.75" customHeight="1">
      <c r="D741" s="50"/>
    </row>
    <row r="742" spans="4:4" ht="12.75" customHeight="1">
      <c r="D742" s="50"/>
    </row>
    <row r="743" spans="4:4" ht="12.75" customHeight="1">
      <c r="D743" s="50"/>
    </row>
    <row r="744" spans="4:4" ht="12.75" customHeight="1">
      <c r="D744" s="50"/>
    </row>
    <row r="745" spans="4:4" ht="12.75" customHeight="1">
      <c r="D745" s="50"/>
    </row>
    <row r="746" spans="4:4" ht="12.75" customHeight="1">
      <c r="D746" s="50"/>
    </row>
    <row r="747" spans="4:4" ht="12.75" customHeight="1">
      <c r="D747" s="50"/>
    </row>
    <row r="748" spans="4:4" ht="12.75" customHeight="1">
      <c r="D748" s="50"/>
    </row>
    <row r="749" spans="4:4" ht="12.75" customHeight="1">
      <c r="D749" s="50"/>
    </row>
    <row r="750" spans="4:4" ht="12.75" customHeight="1">
      <c r="D750" s="50"/>
    </row>
    <row r="751" spans="4:4" ht="12.75" customHeight="1">
      <c r="D751" s="50"/>
    </row>
    <row r="752" spans="4:4" ht="12.75" customHeight="1">
      <c r="D752" s="50"/>
    </row>
    <row r="753" spans="4:4" ht="12.75" customHeight="1">
      <c r="D753" s="50"/>
    </row>
    <row r="754" spans="4:4" ht="12.75" customHeight="1">
      <c r="D754" s="50"/>
    </row>
    <row r="755" spans="4:4" ht="12.75" customHeight="1">
      <c r="D755" s="50"/>
    </row>
    <row r="756" spans="4:4" ht="12.75" customHeight="1">
      <c r="D756" s="50"/>
    </row>
    <row r="757" spans="4:4" ht="12.75" customHeight="1">
      <c r="D757" s="50"/>
    </row>
    <row r="758" spans="4:4" ht="12.75" customHeight="1">
      <c r="D758" s="50"/>
    </row>
    <row r="759" spans="4:4" ht="12.75" customHeight="1">
      <c r="D759" s="50"/>
    </row>
    <row r="760" spans="4:4" ht="12.75" customHeight="1">
      <c r="D760" s="50"/>
    </row>
    <row r="761" spans="4:4" ht="12.75" customHeight="1">
      <c r="D761" s="50"/>
    </row>
    <row r="762" spans="4:4" ht="12.75" customHeight="1">
      <c r="D762" s="50"/>
    </row>
    <row r="763" spans="4:4" ht="12.75" customHeight="1">
      <c r="D763" s="50"/>
    </row>
    <row r="764" spans="4:4" ht="12.75" customHeight="1">
      <c r="D764" s="50"/>
    </row>
    <row r="765" spans="4:4" ht="12.75" customHeight="1">
      <c r="D765" s="50"/>
    </row>
    <row r="766" spans="4:4" ht="12.75" customHeight="1">
      <c r="D766" s="50"/>
    </row>
    <row r="767" spans="4:4" ht="12.75" customHeight="1">
      <c r="D767" s="50"/>
    </row>
    <row r="768" spans="4:4" ht="12.75" customHeight="1">
      <c r="D768" s="50"/>
    </row>
    <row r="769" spans="4:4" ht="12.75" customHeight="1">
      <c r="D769" s="50"/>
    </row>
    <row r="770" spans="4:4" ht="12.75" customHeight="1">
      <c r="D770" s="50"/>
    </row>
    <row r="771" spans="4:4" ht="12.75" customHeight="1">
      <c r="D771" s="50"/>
    </row>
    <row r="772" spans="4:4" ht="12.75" customHeight="1">
      <c r="D772" s="50"/>
    </row>
    <row r="773" spans="4:4" ht="12.75" customHeight="1">
      <c r="D773" s="50"/>
    </row>
    <row r="774" spans="4:4" ht="12.75" customHeight="1">
      <c r="D774" s="50"/>
    </row>
    <row r="775" spans="4:4" ht="12.75" customHeight="1">
      <c r="D775" s="50"/>
    </row>
    <row r="776" spans="4:4" ht="12.75" customHeight="1">
      <c r="D776" s="50"/>
    </row>
    <row r="777" spans="4:4" ht="12.75" customHeight="1">
      <c r="D777" s="50"/>
    </row>
    <row r="778" spans="4:4" ht="12.75" customHeight="1">
      <c r="D778" s="50"/>
    </row>
    <row r="779" spans="4:4" ht="12.75" customHeight="1">
      <c r="D779" s="50"/>
    </row>
    <row r="780" spans="4:4" ht="12.75" customHeight="1">
      <c r="D780" s="50"/>
    </row>
    <row r="781" spans="4:4" ht="12.75" customHeight="1">
      <c r="D781" s="50"/>
    </row>
    <row r="782" spans="4:4" ht="12.75" customHeight="1">
      <c r="D782" s="50"/>
    </row>
    <row r="783" spans="4:4" ht="12.75" customHeight="1">
      <c r="D783" s="50"/>
    </row>
    <row r="784" spans="4:4" ht="12.75" customHeight="1">
      <c r="D784" s="50"/>
    </row>
    <row r="785" spans="4:4" ht="12.75" customHeight="1">
      <c r="D785" s="50"/>
    </row>
    <row r="786" spans="4:4" ht="12.75" customHeight="1">
      <c r="D786" s="50"/>
    </row>
    <row r="787" spans="4:4" ht="12.75" customHeight="1">
      <c r="D787" s="50"/>
    </row>
    <row r="788" spans="4:4" ht="12.75" customHeight="1">
      <c r="D788" s="50"/>
    </row>
    <row r="789" spans="4:4" ht="12.75" customHeight="1">
      <c r="D789" s="50"/>
    </row>
    <row r="790" spans="4:4" ht="12.75" customHeight="1">
      <c r="D790" s="50"/>
    </row>
    <row r="791" spans="4:4" ht="12.75" customHeight="1">
      <c r="D791" s="50"/>
    </row>
    <row r="792" spans="4:4" ht="12.75" customHeight="1">
      <c r="D792" s="50"/>
    </row>
    <row r="793" spans="4:4" ht="12.75" customHeight="1">
      <c r="D793" s="50"/>
    </row>
    <row r="794" spans="4:4" ht="12.75" customHeight="1">
      <c r="D794" s="50"/>
    </row>
    <row r="795" spans="4:4" ht="12.75" customHeight="1">
      <c r="D795" s="50"/>
    </row>
    <row r="796" spans="4:4" ht="12.75" customHeight="1">
      <c r="D796" s="50"/>
    </row>
    <row r="797" spans="4:4" ht="12.75" customHeight="1">
      <c r="D797" s="50"/>
    </row>
    <row r="798" spans="4:4" ht="12.75" customHeight="1">
      <c r="D798" s="50"/>
    </row>
    <row r="799" spans="4:4" ht="12.75" customHeight="1">
      <c r="D799" s="50"/>
    </row>
    <row r="800" spans="4:4" ht="12.75" customHeight="1">
      <c r="D800" s="50"/>
    </row>
    <row r="801" spans="4:4" ht="12.75" customHeight="1">
      <c r="D801" s="50"/>
    </row>
    <row r="802" spans="4:4" ht="12.75" customHeight="1">
      <c r="D802" s="50"/>
    </row>
    <row r="803" spans="4:4" ht="12.75" customHeight="1">
      <c r="D803" s="50"/>
    </row>
    <row r="804" spans="4:4" ht="12.75" customHeight="1">
      <c r="D804" s="50"/>
    </row>
    <row r="805" spans="4:4" ht="12.75" customHeight="1">
      <c r="D805" s="50"/>
    </row>
    <row r="806" spans="4:4" ht="12.75" customHeight="1">
      <c r="D806" s="50"/>
    </row>
    <row r="807" spans="4:4" ht="12.75" customHeight="1">
      <c r="D807" s="50"/>
    </row>
    <row r="808" spans="4:4" ht="12.75" customHeight="1">
      <c r="D808" s="50"/>
    </row>
    <row r="809" spans="4:4" ht="12.75" customHeight="1">
      <c r="D809" s="50"/>
    </row>
    <row r="810" spans="4:4" ht="12.75" customHeight="1">
      <c r="D810" s="50"/>
    </row>
    <row r="811" spans="4:4" ht="12.75" customHeight="1">
      <c r="D811" s="50"/>
    </row>
    <row r="812" spans="4:4" ht="12.75" customHeight="1">
      <c r="D812" s="50"/>
    </row>
    <row r="813" spans="4:4" ht="12.75" customHeight="1">
      <c r="D813" s="50"/>
    </row>
    <row r="814" spans="4:4" ht="12.75" customHeight="1">
      <c r="D814" s="50"/>
    </row>
    <row r="815" spans="4:4" ht="12.75" customHeight="1">
      <c r="D815" s="50"/>
    </row>
    <row r="816" spans="4:4" ht="12.75" customHeight="1">
      <c r="D816" s="50"/>
    </row>
    <row r="817" spans="4:4" ht="12.75" customHeight="1">
      <c r="D817" s="50"/>
    </row>
    <row r="818" spans="4:4" ht="12.75" customHeight="1">
      <c r="D818" s="50"/>
    </row>
    <row r="819" spans="4:4" ht="12.75" customHeight="1">
      <c r="D819" s="50"/>
    </row>
    <row r="820" spans="4:4" ht="12.75" customHeight="1">
      <c r="D820" s="50"/>
    </row>
    <row r="821" spans="4:4" ht="12.75" customHeight="1">
      <c r="D821" s="50"/>
    </row>
    <row r="822" spans="4:4" ht="12.75" customHeight="1">
      <c r="D822" s="50"/>
    </row>
    <row r="823" spans="4:4" ht="12.75" customHeight="1">
      <c r="D823" s="50"/>
    </row>
    <row r="824" spans="4:4" ht="12.75" customHeight="1">
      <c r="D824" s="50"/>
    </row>
    <row r="825" spans="4:4" ht="12.75" customHeight="1">
      <c r="D825" s="50"/>
    </row>
    <row r="826" spans="4:4" ht="12.75" customHeight="1">
      <c r="D826" s="50"/>
    </row>
    <row r="827" spans="4:4" ht="12.75" customHeight="1">
      <c r="D827" s="50"/>
    </row>
    <row r="828" spans="4:4" ht="12.75" customHeight="1">
      <c r="D828" s="50"/>
    </row>
    <row r="829" spans="4:4" ht="12.75" customHeight="1">
      <c r="D829" s="50"/>
    </row>
    <row r="830" spans="4:4" ht="12.75" customHeight="1">
      <c r="D830" s="50"/>
    </row>
    <row r="831" spans="4:4" ht="12.75" customHeight="1">
      <c r="D831" s="50"/>
    </row>
    <row r="832" spans="4:4" ht="12.75" customHeight="1">
      <c r="D832" s="50"/>
    </row>
    <row r="833" spans="4:4" ht="12.75" customHeight="1">
      <c r="D833" s="50"/>
    </row>
    <row r="834" spans="4:4" ht="12.75" customHeight="1">
      <c r="D834" s="50"/>
    </row>
    <row r="835" spans="4:4" ht="12.75" customHeight="1">
      <c r="D835" s="50"/>
    </row>
    <row r="836" spans="4:4" ht="12.75" customHeight="1">
      <c r="D836" s="50"/>
    </row>
    <row r="837" spans="4:4" ht="12.75" customHeight="1">
      <c r="D837" s="50"/>
    </row>
    <row r="838" spans="4:4" ht="12.75" customHeight="1">
      <c r="D838" s="50"/>
    </row>
    <row r="839" spans="4:4" ht="12.75" customHeight="1">
      <c r="D839" s="50"/>
    </row>
    <row r="840" spans="4:4" ht="12.75" customHeight="1">
      <c r="D840" s="50"/>
    </row>
    <row r="841" spans="4:4" ht="12.75" customHeight="1">
      <c r="D841" s="50"/>
    </row>
    <row r="842" spans="4:4" ht="12.75" customHeight="1">
      <c r="D842" s="50"/>
    </row>
    <row r="843" spans="4:4" ht="12.75" customHeight="1">
      <c r="D843" s="50"/>
    </row>
    <row r="844" spans="4:4" ht="12.75" customHeight="1">
      <c r="D844" s="50"/>
    </row>
    <row r="845" spans="4:4" ht="12.75" customHeight="1">
      <c r="D845" s="50"/>
    </row>
    <row r="846" spans="4:4" ht="12.75" customHeight="1">
      <c r="D846" s="50"/>
    </row>
    <row r="847" spans="4:4" ht="12.75" customHeight="1">
      <c r="D847" s="50"/>
    </row>
    <row r="848" spans="4:4" ht="12.75" customHeight="1">
      <c r="D848" s="50"/>
    </row>
    <row r="849" spans="4:4" ht="12.75" customHeight="1">
      <c r="D849" s="50"/>
    </row>
    <row r="850" spans="4:4" ht="12.75" customHeight="1">
      <c r="D850" s="50"/>
    </row>
    <row r="851" spans="4:4" ht="12.75" customHeight="1">
      <c r="D851" s="50"/>
    </row>
    <row r="852" spans="4:4" ht="12.75" customHeight="1">
      <c r="D852" s="50"/>
    </row>
    <row r="853" spans="4:4" ht="12.75" customHeight="1">
      <c r="D853" s="50"/>
    </row>
    <row r="854" spans="4:4" ht="12.75" customHeight="1">
      <c r="D854" s="50"/>
    </row>
    <row r="855" spans="4:4" ht="12.75" customHeight="1">
      <c r="D855" s="50"/>
    </row>
    <row r="856" spans="4:4" ht="12.75" customHeight="1">
      <c r="D856" s="50"/>
    </row>
    <row r="857" spans="4:4" ht="12.75" customHeight="1">
      <c r="D857" s="50"/>
    </row>
    <row r="858" spans="4:4" ht="12.75" customHeight="1">
      <c r="D858" s="50"/>
    </row>
    <row r="859" spans="4:4" ht="12.75" customHeight="1">
      <c r="D859" s="50"/>
    </row>
    <row r="860" spans="4:4" ht="12.75" customHeight="1">
      <c r="D860" s="50"/>
    </row>
    <row r="861" spans="4:4" ht="12.75" customHeight="1">
      <c r="D861" s="50"/>
    </row>
    <row r="862" spans="4:4" ht="12.75" customHeight="1">
      <c r="D862" s="50"/>
    </row>
    <row r="863" spans="4:4" ht="12.75" customHeight="1">
      <c r="D863" s="50"/>
    </row>
    <row r="864" spans="4:4" ht="12.75" customHeight="1">
      <c r="D864" s="50"/>
    </row>
    <row r="865" spans="4:4" ht="12.75" customHeight="1">
      <c r="D865" s="50"/>
    </row>
    <row r="866" spans="4:4" ht="12.75" customHeight="1">
      <c r="D866" s="50"/>
    </row>
    <row r="867" spans="4:4" ht="12.75" customHeight="1">
      <c r="D867" s="50"/>
    </row>
    <row r="868" spans="4:4" ht="12.75" customHeight="1">
      <c r="D868" s="50"/>
    </row>
    <row r="869" spans="4:4" ht="12.75" customHeight="1">
      <c r="D869" s="50"/>
    </row>
    <row r="870" spans="4:4" ht="12.75" customHeight="1">
      <c r="D870" s="50"/>
    </row>
    <row r="871" spans="4:4" ht="12.75" customHeight="1">
      <c r="D871" s="50"/>
    </row>
    <row r="872" spans="4:4" ht="12.75" customHeight="1">
      <c r="D872" s="50"/>
    </row>
    <row r="873" spans="4:4" ht="12.75" customHeight="1">
      <c r="D873" s="50"/>
    </row>
    <row r="874" spans="4:4" ht="12.75" customHeight="1">
      <c r="D874" s="50"/>
    </row>
    <row r="875" spans="4:4" ht="12.75" customHeight="1">
      <c r="D875" s="50"/>
    </row>
    <row r="876" spans="4:4" ht="12.75" customHeight="1">
      <c r="D876" s="50"/>
    </row>
    <row r="877" spans="4:4" ht="12.75" customHeight="1">
      <c r="D877" s="50"/>
    </row>
    <row r="878" spans="4:4" ht="12.75" customHeight="1">
      <c r="D878" s="50"/>
    </row>
    <row r="879" spans="4:4" ht="12.75" customHeight="1">
      <c r="D879" s="50"/>
    </row>
    <row r="880" spans="4:4" ht="12.75" customHeight="1">
      <c r="D880" s="50"/>
    </row>
    <row r="881" spans="4:4" ht="12.75" customHeight="1">
      <c r="D881" s="50"/>
    </row>
    <row r="882" spans="4:4" ht="12.75" customHeight="1">
      <c r="D882" s="50"/>
    </row>
    <row r="883" spans="4:4" ht="12.75" customHeight="1">
      <c r="D883" s="50"/>
    </row>
    <row r="884" spans="4:4" ht="12.75" customHeight="1">
      <c r="D884" s="50"/>
    </row>
    <row r="885" spans="4:4" ht="12.75" customHeight="1">
      <c r="D885" s="50"/>
    </row>
    <row r="886" spans="4:4" ht="12.75" customHeight="1">
      <c r="D886" s="50"/>
    </row>
    <row r="887" spans="4:4" ht="12.75" customHeight="1">
      <c r="D887" s="50"/>
    </row>
    <row r="888" spans="4:4" ht="12.75" customHeight="1">
      <c r="D888" s="50"/>
    </row>
    <row r="889" spans="4:4" ht="12.75" customHeight="1">
      <c r="D889" s="50"/>
    </row>
    <row r="890" spans="4:4" ht="12.75" customHeight="1">
      <c r="D890" s="50"/>
    </row>
    <row r="891" spans="4:4" ht="12.75" customHeight="1">
      <c r="D891" s="50"/>
    </row>
    <row r="892" spans="4:4" ht="12.75" customHeight="1">
      <c r="D892" s="50"/>
    </row>
    <row r="893" spans="4:4" ht="12.75" customHeight="1">
      <c r="D893" s="50"/>
    </row>
    <row r="894" spans="4:4" ht="12.75" customHeight="1">
      <c r="D894" s="50"/>
    </row>
    <row r="895" spans="4:4" ht="12.75" customHeight="1">
      <c r="D895" s="50"/>
    </row>
    <row r="896" spans="4:4" ht="12.75" customHeight="1">
      <c r="D896" s="50"/>
    </row>
    <row r="897" spans="4:4" ht="12.75" customHeight="1">
      <c r="D897" s="50"/>
    </row>
    <row r="898" spans="4:4" ht="12.75" customHeight="1">
      <c r="D898" s="50"/>
    </row>
    <row r="899" spans="4:4" ht="12.75" customHeight="1">
      <c r="D899" s="50"/>
    </row>
    <row r="900" spans="4:4" ht="12.75" customHeight="1">
      <c r="D900" s="50"/>
    </row>
    <row r="901" spans="4:4" ht="12.75" customHeight="1">
      <c r="D901" s="50"/>
    </row>
    <row r="902" spans="4:4" ht="12.75" customHeight="1">
      <c r="D902" s="50"/>
    </row>
    <row r="903" spans="4:4" ht="12.75" customHeight="1">
      <c r="D903" s="50"/>
    </row>
    <row r="904" spans="4:4" ht="12.75" customHeight="1">
      <c r="D904" s="50"/>
    </row>
    <row r="905" spans="4:4" ht="12.75" customHeight="1">
      <c r="D905" s="50"/>
    </row>
    <row r="906" spans="4:4" ht="12.75" customHeight="1">
      <c r="D906" s="50"/>
    </row>
    <row r="907" spans="4:4" ht="12.75" customHeight="1">
      <c r="D907" s="50"/>
    </row>
    <row r="908" spans="4:4" ht="12.75" customHeight="1">
      <c r="D908" s="50"/>
    </row>
    <row r="909" spans="4:4" ht="12.75" customHeight="1">
      <c r="D909" s="50"/>
    </row>
    <row r="910" spans="4:4" ht="12.75" customHeight="1">
      <c r="D910" s="50"/>
    </row>
    <row r="911" spans="4:4" ht="12.75" customHeight="1">
      <c r="D911" s="50"/>
    </row>
    <row r="912" spans="4:4" ht="12.75" customHeight="1">
      <c r="D912" s="50"/>
    </row>
    <row r="913" spans="4:4" ht="12.75" customHeight="1">
      <c r="D913" s="50"/>
    </row>
    <row r="914" spans="4:4" ht="12.75" customHeight="1">
      <c r="D914" s="50"/>
    </row>
    <row r="915" spans="4:4" ht="12.75" customHeight="1">
      <c r="D915" s="50"/>
    </row>
    <row r="916" spans="4:4" ht="12.75" customHeight="1">
      <c r="D916" s="50"/>
    </row>
    <row r="917" spans="4:4" ht="12.75" customHeight="1">
      <c r="D917" s="50"/>
    </row>
    <row r="918" spans="4:4" ht="12.75" customHeight="1">
      <c r="D918" s="50"/>
    </row>
    <row r="919" spans="4:4" ht="12.75" customHeight="1">
      <c r="D919" s="50"/>
    </row>
    <row r="920" spans="4:4" ht="12.75" customHeight="1">
      <c r="D920" s="50"/>
    </row>
    <row r="921" spans="4:4" ht="12.75" customHeight="1">
      <c r="D921" s="50"/>
    </row>
    <row r="922" spans="4:4" ht="12.75" customHeight="1">
      <c r="D922" s="50"/>
    </row>
    <row r="923" spans="4:4" ht="12.75" customHeight="1">
      <c r="D923" s="50"/>
    </row>
    <row r="924" spans="4:4" ht="12.75" customHeight="1">
      <c r="D924" s="50"/>
    </row>
    <row r="925" spans="4:4" ht="12.75" customHeight="1">
      <c r="D925" s="50"/>
    </row>
    <row r="926" spans="4:4" ht="12.75" customHeight="1">
      <c r="D926" s="50"/>
    </row>
    <row r="927" spans="4:4" ht="12.75" customHeight="1">
      <c r="D927" s="50"/>
    </row>
    <row r="928" spans="4:4" ht="12.75" customHeight="1">
      <c r="D928" s="50"/>
    </row>
    <row r="929" spans="4:4" ht="12.75" customHeight="1">
      <c r="D929" s="50"/>
    </row>
    <row r="930" spans="4:4" ht="12.75" customHeight="1">
      <c r="D930" s="50"/>
    </row>
    <row r="931" spans="4:4" ht="12.75" customHeight="1">
      <c r="D931" s="50"/>
    </row>
    <row r="932" spans="4:4" ht="12.75" customHeight="1">
      <c r="D932" s="50"/>
    </row>
    <row r="933" spans="4:4" ht="12.75" customHeight="1">
      <c r="D933" s="50"/>
    </row>
    <row r="934" spans="4:4" ht="12.75" customHeight="1">
      <c r="D934" s="50"/>
    </row>
    <row r="935" spans="4:4" ht="12.75" customHeight="1">
      <c r="D935" s="50"/>
    </row>
    <row r="936" spans="4:4" ht="12.75" customHeight="1">
      <c r="D936" s="50"/>
    </row>
    <row r="937" spans="4:4" ht="12.75" customHeight="1">
      <c r="D937" s="50"/>
    </row>
    <row r="938" spans="4:4" ht="12.75" customHeight="1">
      <c r="D938" s="50"/>
    </row>
    <row r="939" spans="4:4" ht="12.75" customHeight="1">
      <c r="D939" s="50"/>
    </row>
    <row r="940" spans="4:4" ht="12.75" customHeight="1">
      <c r="D940" s="50"/>
    </row>
    <row r="941" spans="4:4" ht="12.75" customHeight="1">
      <c r="D941" s="50"/>
    </row>
    <row r="942" spans="4:4" ht="12.75" customHeight="1">
      <c r="D942" s="50"/>
    </row>
    <row r="943" spans="4:4" ht="12.75" customHeight="1">
      <c r="D943" s="50"/>
    </row>
    <row r="944" spans="4:4" ht="12.75" customHeight="1">
      <c r="D944" s="50"/>
    </row>
    <row r="945" spans="4:4" ht="12.75" customHeight="1">
      <c r="D945" s="50"/>
    </row>
    <row r="946" spans="4:4" ht="12.75" customHeight="1">
      <c r="D946" s="50"/>
    </row>
    <row r="947" spans="4:4" ht="12.75" customHeight="1">
      <c r="D947" s="50"/>
    </row>
    <row r="948" spans="4:4" ht="12.75" customHeight="1">
      <c r="D948" s="50"/>
    </row>
    <row r="949" spans="4:4" ht="12.75" customHeight="1">
      <c r="D949" s="50"/>
    </row>
    <row r="950" spans="4:4" ht="12.75" customHeight="1">
      <c r="D950" s="50"/>
    </row>
    <row r="951" spans="4:4" ht="12.75" customHeight="1">
      <c r="D951" s="50"/>
    </row>
    <row r="952" spans="4:4" ht="12.75" customHeight="1">
      <c r="D952" s="50"/>
    </row>
    <row r="953" spans="4:4" ht="12.75" customHeight="1">
      <c r="D953" s="50"/>
    </row>
    <row r="954" spans="4:4" ht="12.75" customHeight="1">
      <c r="D954" s="50"/>
    </row>
    <row r="955" spans="4:4" ht="12.75" customHeight="1">
      <c r="D955" s="50"/>
    </row>
    <row r="956" spans="4:4" ht="12.75" customHeight="1">
      <c r="D956" s="50"/>
    </row>
    <row r="957" spans="4:4" ht="12.75" customHeight="1">
      <c r="D957" s="50"/>
    </row>
    <row r="958" spans="4:4" ht="12.75" customHeight="1">
      <c r="D958" s="50"/>
    </row>
    <row r="959" spans="4:4" ht="12.75" customHeight="1">
      <c r="D959" s="50"/>
    </row>
    <row r="960" spans="4:4" ht="12.75" customHeight="1">
      <c r="D960" s="50"/>
    </row>
    <row r="961" spans="4:4" ht="12.75" customHeight="1">
      <c r="D961" s="50"/>
    </row>
    <row r="962" spans="4:4" ht="12.75" customHeight="1">
      <c r="D962" s="50"/>
    </row>
    <row r="963" spans="4:4" ht="12.75" customHeight="1">
      <c r="D963" s="50"/>
    </row>
    <row r="964" spans="4:4" ht="12.75" customHeight="1">
      <c r="D964" s="50"/>
    </row>
    <row r="965" spans="4:4" ht="12.75" customHeight="1">
      <c r="D965" s="50"/>
    </row>
    <row r="966" spans="4:4" ht="12.75" customHeight="1">
      <c r="D966" s="50"/>
    </row>
    <row r="967" spans="4:4" ht="12.75" customHeight="1">
      <c r="D967" s="50"/>
    </row>
    <row r="968" spans="4:4" ht="12.75" customHeight="1">
      <c r="D968" s="50"/>
    </row>
    <row r="969" spans="4:4" ht="12.75" customHeight="1">
      <c r="D969" s="50"/>
    </row>
    <row r="970" spans="4:4" ht="12.75" customHeight="1">
      <c r="D970" s="50"/>
    </row>
    <row r="971" spans="4:4" ht="12.75" customHeight="1">
      <c r="D971" s="50"/>
    </row>
    <row r="972" spans="4:4" ht="12.75" customHeight="1">
      <c r="D972" s="50"/>
    </row>
    <row r="973" spans="4:4" ht="12.75" customHeight="1">
      <c r="D973" s="50"/>
    </row>
    <row r="974" spans="4:4" ht="12.75" customHeight="1">
      <c r="D974" s="50"/>
    </row>
    <row r="975" spans="4:4" ht="12.75" customHeight="1">
      <c r="D975" s="50"/>
    </row>
    <row r="976" spans="4:4" ht="12.75" customHeight="1">
      <c r="D976" s="50"/>
    </row>
    <row r="977" spans="4:4" ht="12.75" customHeight="1">
      <c r="D977" s="50"/>
    </row>
    <row r="978" spans="4:4" ht="12.75" customHeight="1">
      <c r="D978" s="50"/>
    </row>
    <row r="979" spans="4:4" ht="12.75" customHeight="1">
      <c r="D979" s="50"/>
    </row>
    <row r="980" spans="4:4" ht="12.75" customHeight="1">
      <c r="D980" s="50"/>
    </row>
    <row r="981" spans="4:4" ht="12.75" customHeight="1">
      <c r="D981" s="50"/>
    </row>
    <row r="982" spans="4:4" ht="12.75" customHeight="1">
      <c r="D982" s="50"/>
    </row>
    <row r="983" spans="4:4" ht="12.75" customHeight="1">
      <c r="D983" s="50"/>
    </row>
    <row r="984" spans="4:4" ht="12.75" customHeight="1">
      <c r="D984" s="50"/>
    </row>
    <row r="985" spans="4:4" ht="12.75" customHeight="1">
      <c r="D985" s="50"/>
    </row>
    <row r="986" spans="4:4" ht="12.75" customHeight="1">
      <c r="D986" s="50"/>
    </row>
    <row r="987" spans="4:4" ht="12.75" customHeight="1">
      <c r="D987" s="50"/>
    </row>
    <row r="988" spans="4:4" ht="12.75" customHeight="1">
      <c r="D988" s="50"/>
    </row>
    <row r="989" spans="4:4" ht="12.75" customHeight="1">
      <c r="D989" s="50"/>
    </row>
    <row r="990" spans="4:4" ht="12.75" customHeight="1">
      <c r="D990" s="50"/>
    </row>
    <row r="991" spans="4:4" ht="12.75" customHeight="1">
      <c r="D991" s="50"/>
    </row>
    <row r="992" spans="4:4" ht="12.75" customHeight="1">
      <c r="D992" s="50"/>
    </row>
    <row r="993" spans="4:4" ht="12.75" customHeight="1">
      <c r="D993" s="50"/>
    </row>
    <row r="994" spans="4:4" ht="12.75" customHeight="1">
      <c r="D994" s="50"/>
    </row>
    <row r="995" spans="4:4" ht="12.75" customHeight="1">
      <c r="D995" s="50"/>
    </row>
    <row r="996" spans="4:4" ht="12.75" customHeight="1">
      <c r="D996" s="50"/>
    </row>
    <row r="997" spans="4:4" ht="12.75" customHeight="1">
      <c r="D997" s="50"/>
    </row>
    <row r="998" spans="4:4" ht="12.75" customHeight="1">
      <c r="D998" s="50"/>
    </row>
    <row r="999" spans="4:4" ht="12.75" customHeight="1">
      <c r="D999" s="50"/>
    </row>
    <row r="1000" spans="4:4" ht="12.75" customHeight="1">
      <c r="D1000" s="50"/>
    </row>
  </sheetData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B6DDE8"/>
  </sheetPr>
  <dimension ref="A1:O1000"/>
  <sheetViews>
    <sheetView workbookViewId="0"/>
  </sheetViews>
  <sheetFormatPr defaultColWidth="12.7109375" defaultRowHeight="15" customHeight="1"/>
  <cols>
    <col min="1" max="8" width="8.7109375" customWidth="1"/>
    <col min="9" max="9" width="9.7109375" customWidth="1"/>
    <col min="10" max="10" width="19.7109375" customWidth="1"/>
    <col min="11" max="11" width="10.28515625" customWidth="1"/>
    <col min="12" max="14" width="11.28515625" customWidth="1"/>
    <col min="15" max="15" width="11.42578125" customWidth="1"/>
    <col min="16" max="26" width="8.7109375" customWidth="1"/>
  </cols>
  <sheetData>
    <row r="1" spans="1:15" ht="12.75" customHeight="1">
      <c r="A1" s="150"/>
      <c r="B1" s="54" t="s">
        <v>105</v>
      </c>
      <c r="C1" s="54" t="s">
        <v>106</v>
      </c>
      <c r="D1" s="54" t="s">
        <v>107</v>
      </c>
      <c r="E1" s="54" t="s">
        <v>108</v>
      </c>
      <c r="F1" s="54" t="s">
        <v>109</v>
      </c>
      <c r="G1" s="54" t="s">
        <v>110</v>
      </c>
      <c r="H1" s="54" t="s">
        <v>111</v>
      </c>
      <c r="I1" s="54" t="s">
        <v>112</v>
      </c>
      <c r="J1" s="54" t="s">
        <v>113</v>
      </c>
      <c r="K1" s="99">
        <v>0.75</v>
      </c>
      <c r="L1" s="100">
        <v>0.8</v>
      </c>
      <c r="M1" s="101">
        <v>0.9</v>
      </c>
      <c r="N1" s="101">
        <v>0.95</v>
      </c>
      <c r="O1" s="54" t="s">
        <v>114</v>
      </c>
    </row>
    <row r="2" spans="1:15" ht="12.75" customHeight="1">
      <c r="A2" s="54" t="s">
        <v>115</v>
      </c>
      <c r="B2" s="54">
        <v>39</v>
      </c>
      <c r="C2" s="54">
        <v>39</v>
      </c>
      <c r="D2" s="54">
        <v>39</v>
      </c>
      <c r="E2" s="54">
        <v>39</v>
      </c>
      <c r="F2" s="54">
        <v>39</v>
      </c>
      <c r="G2" s="54">
        <v>39</v>
      </c>
      <c r="H2" s="54">
        <f t="shared" ref="H2:H8" si="0">SUM(B2:G2)</f>
        <v>234</v>
      </c>
      <c r="I2" s="50">
        <v>19</v>
      </c>
      <c r="J2" s="50">
        <f t="shared" ref="J2:J7" si="1">I2*H2</f>
        <v>4446</v>
      </c>
      <c r="K2" s="50">
        <f t="shared" ref="K2:K8" si="2">J2*0.75</f>
        <v>3334.5</v>
      </c>
      <c r="L2" s="50">
        <f t="shared" ref="L2:L8" si="3">0.8*J2</f>
        <v>3556.8</v>
      </c>
      <c r="M2" s="50">
        <f t="shared" ref="M2:M8" si="4">0.9*J2</f>
        <v>4001.4</v>
      </c>
      <c r="N2" s="50">
        <f t="shared" ref="N2:N8" si="5">J2*0.95</f>
        <v>4223.7</v>
      </c>
      <c r="O2" s="50">
        <f t="shared" ref="O2:O8" si="6">J2</f>
        <v>4446</v>
      </c>
    </row>
    <row r="3" spans="1:15" ht="12.75" customHeight="1">
      <c r="A3" s="54" t="s">
        <v>116</v>
      </c>
      <c r="B3" s="54">
        <v>39</v>
      </c>
      <c r="C3" s="54">
        <v>39</v>
      </c>
      <c r="D3" s="54">
        <v>39</v>
      </c>
      <c r="E3" s="54">
        <v>39</v>
      </c>
      <c r="F3" s="54">
        <v>39</v>
      </c>
      <c r="G3" s="54">
        <v>39</v>
      </c>
      <c r="H3" s="54">
        <f t="shared" si="0"/>
        <v>234</v>
      </c>
      <c r="I3" s="50">
        <v>18</v>
      </c>
      <c r="J3" s="50">
        <f t="shared" si="1"/>
        <v>4212</v>
      </c>
      <c r="K3" s="50">
        <f t="shared" si="2"/>
        <v>3159</v>
      </c>
      <c r="L3" s="50">
        <f t="shared" si="3"/>
        <v>3369.6000000000004</v>
      </c>
      <c r="M3" s="50">
        <f t="shared" si="4"/>
        <v>3790.8</v>
      </c>
      <c r="N3" s="50">
        <f t="shared" si="5"/>
        <v>4001.3999999999996</v>
      </c>
      <c r="O3" s="50">
        <f t="shared" si="6"/>
        <v>4212</v>
      </c>
    </row>
    <row r="4" spans="1:15" ht="12.75" customHeight="1">
      <c r="A4" s="54" t="s">
        <v>117</v>
      </c>
      <c r="B4" s="54">
        <v>32</v>
      </c>
      <c r="C4" s="54">
        <v>32</v>
      </c>
      <c r="D4" s="54">
        <v>32</v>
      </c>
      <c r="E4" s="54">
        <v>32</v>
      </c>
      <c r="F4" s="54">
        <v>32</v>
      </c>
      <c r="G4" s="54">
        <v>32</v>
      </c>
      <c r="H4" s="54">
        <f t="shared" si="0"/>
        <v>192</v>
      </c>
      <c r="I4" s="50">
        <v>16</v>
      </c>
      <c r="J4" s="50">
        <f t="shared" si="1"/>
        <v>3072</v>
      </c>
      <c r="K4" s="50">
        <f t="shared" si="2"/>
        <v>2304</v>
      </c>
      <c r="L4" s="50">
        <f t="shared" si="3"/>
        <v>2457.6000000000004</v>
      </c>
      <c r="M4" s="50">
        <f t="shared" si="4"/>
        <v>2764.8</v>
      </c>
      <c r="N4" s="50">
        <f t="shared" si="5"/>
        <v>2918.3999999999996</v>
      </c>
      <c r="O4" s="50">
        <f t="shared" si="6"/>
        <v>3072</v>
      </c>
    </row>
    <row r="5" spans="1:15" ht="12.75" customHeight="1">
      <c r="A5" s="54" t="s">
        <v>283</v>
      </c>
      <c r="B5" s="54">
        <f t="shared" ref="B5:G5" si="7">135-B2-B3-B4-B6-B7</f>
        <v>19</v>
      </c>
      <c r="C5" s="54">
        <f t="shared" si="7"/>
        <v>19</v>
      </c>
      <c r="D5" s="54">
        <f t="shared" si="7"/>
        <v>19</v>
      </c>
      <c r="E5" s="54">
        <f t="shared" si="7"/>
        <v>19</v>
      </c>
      <c r="F5" s="54">
        <f t="shared" si="7"/>
        <v>19</v>
      </c>
      <c r="G5" s="54">
        <f t="shared" si="7"/>
        <v>19</v>
      </c>
      <c r="H5" s="54">
        <f t="shared" si="0"/>
        <v>114</v>
      </c>
      <c r="I5" s="50">
        <v>13</v>
      </c>
      <c r="J5" s="50">
        <f t="shared" si="1"/>
        <v>1482</v>
      </c>
      <c r="K5" s="50">
        <f t="shared" si="2"/>
        <v>1111.5</v>
      </c>
      <c r="L5" s="50">
        <f t="shared" si="3"/>
        <v>1185.6000000000001</v>
      </c>
      <c r="M5" s="50">
        <f t="shared" si="4"/>
        <v>1333.8</v>
      </c>
      <c r="N5" s="50">
        <f t="shared" si="5"/>
        <v>1407.8999999999999</v>
      </c>
      <c r="O5" s="50">
        <f t="shared" si="6"/>
        <v>1482</v>
      </c>
    </row>
    <row r="6" spans="1:15" ht="12.75" customHeight="1">
      <c r="A6" s="54" t="s">
        <v>118</v>
      </c>
      <c r="B6" s="54">
        <v>2</v>
      </c>
      <c r="C6" s="54">
        <v>2</v>
      </c>
      <c r="D6" s="54">
        <v>2</v>
      </c>
      <c r="E6" s="54">
        <v>2</v>
      </c>
      <c r="F6" s="54">
        <v>2</v>
      </c>
      <c r="G6" s="54">
        <v>2</v>
      </c>
      <c r="H6" s="54">
        <f t="shared" si="0"/>
        <v>12</v>
      </c>
      <c r="I6" s="50">
        <v>0</v>
      </c>
      <c r="J6" s="50">
        <f t="shared" si="1"/>
        <v>0</v>
      </c>
      <c r="K6" s="50">
        <f t="shared" si="2"/>
        <v>0</v>
      </c>
      <c r="L6" s="50">
        <f t="shared" si="3"/>
        <v>0</v>
      </c>
      <c r="M6" s="50">
        <f t="shared" si="4"/>
        <v>0</v>
      </c>
      <c r="N6" s="50">
        <f t="shared" si="5"/>
        <v>0</v>
      </c>
      <c r="O6" s="50">
        <f t="shared" si="6"/>
        <v>0</v>
      </c>
    </row>
    <row r="7" spans="1:15" ht="12.75" customHeight="1">
      <c r="A7" s="54" t="s">
        <v>284</v>
      </c>
      <c r="B7" s="54">
        <v>4</v>
      </c>
      <c r="C7" s="54">
        <v>4</v>
      </c>
      <c r="D7" s="54">
        <v>4</v>
      </c>
      <c r="E7" s="54">
        <v>4</v>
      </c>
      <c r="F7" s="54">
        <v>4</v>
      </c>
      <c r="G7" s="54">
        <v>4</v>
      </c>
      <c r="H7" s="54">
        <f t="shared" si="0"/>
        <v>24</v>
      </c>
      <c r="I7" s="50">
        <v>0</v>
      </c>
      <c r="J7" s="50">
        <f t="shared" si="1"/>
        <v>0</v>
      </c>
      <c r="K7" s="50">
        <f t="shared" si="2"/>
        <v>0</v>
      </c>
      <c r="L7" s="50">
        <f t="shared" si="3"/>
        <v>0</v>
      </c>
      <c r="M7" s="50">
        <f t="shared" si="4"/>
        <v>0</v>
      </c>
      <c r="N7" s="50">
        <f t="shared" si="5"/>
        <v>0</v>
      </c>
      <c r="O7" s="50">
        <f t="shared" si="6"/>
        <v>0</v>
      </c>
    </row>
    <row r="8" spans="1:15" ht="12.75" customHeight="1">
      <c r="A8" s="54" t="s">
        <v>100</v>
      </c>
      <c r="B8" s="54">
        <f t="shared" ref="B8:G8" si="8">SUM(B2:B7)</f>
        <v>135</v>
      </c>
      <c r="C8" s="54">
        <f t="shared" si="8"/>
        <v>135</v>
      </c>
      <c r="D8" s="54">
        <f t="shared" si="8"/>
        <v>135</v>
      </c>
      <c r="E8" s="54">
        <f t="shared" si="8"/>
        <v>135</v>
      </c>
      <c r="F8" s="54">
        <f t="shared" si="8"/>
        <v>135</v>
      </c>
      <c r="G8" s="54">
        <f t="shared" si="8"/>
        <v>135</v>
      </c>
      <c r="H8" s="54">
        <f t="shared" si="0"/>
        <v>810</v>
      </c>
      <c r="I8" s="150"/>
      <c r="J8" s="50">
        <f>SUM(J2:J7)</f>
        <v>13212</v>
      </c>
      <c r="K8" s="83">
        <f t="shared" si="2"/>
        <v>9909</v>
      </c>
      <c r="L8" s="102">
        <f t="shared" si="3"/>
        <v>10569.6</v>
      </c>
      <c r="M8" s="103">
        <f t="shared" si="4"/>
        <v>11890.800000000001</v>
      </c>
      <c r="N8" s="103">
        <f t="shared" si="5"/>
        <v>12551.4</v>
      </c>
      <c r="O8" s="50">
        <f t="shared" si="6"/>
        <v>13212</v>
      </c>
    </row>
    <row r="9" spans="1:15" ht="12.75" customHeight="1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50">
        <f>L8-K8</f>
        <v>660.60000000000036</v>
      </c>
      <c r="M9" s="50">
        <f>M8-K8</f>
        <v>1981.8000000000011</v>
      </c>
      <c r="N9" s="50">
        <f>N8-K8</f>
        <v>2642.3999999999996</v>
      </c>
      <c r="O9" s="50">
        <f>O8-K8</f>
        <v>3303</v>
      </c>
    </row>
    <row r="10" spans="1:15" ht="12.75" customHeight="1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</row>
    <row r="11" spans="1:15" ht="12.75" customHeight="1">
      <c r="A11" s="150"/>
      <c r="B11" s="150"/>
      <c r="C11" s="150"/>
      <c r="D11" s="150"/>
      <c r="E11" s="150"/>
      <c r="F11" s="150"/>
      <c r="G11" s="150"/>
      <c r="H11" s="150"/>
      <c r="I11" s="150"/>
      <c r="J11" s="6" t="s">
        <v>120</v>
      </c>
      <c r="K11" s="50">
        <f t="shared" ref="K11:O11" si="9">K8*0.15*1.2</f>
        <v>1783.62</v>
      </c>
      <c r="L11" s="102">
        <f t="shared" si="9"/>
        <v>1902.528</v>
      </c>
      <c r="M11" s="50">
        <f t="shared" si="9"/>
        <v>2140.3440000000001</v>
      </c>
      <c r="N11" s="50">
        <f t="shared" si="9"/>
        <v>2259.2519999999995</v>
      </c>
      <c r="O11" s="50">
        <f t="shared" si="9"/>
        <v>2378.16</v>
      </c>
    </row>
    <row r="12" spans="1:15" ht="12.75" customHeight="1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50">
        <f>L11-K11</f>
        <v>118.90800000000013</v>
      </c>
      <c r="M12" s="50">
        <f>M11-K11</f>
        <v>356.72400000000016</v>
      </c>
      <c r="N12" s="50">
        <f>N11-K11</f>
        <v>475.63199999999961</v>
      </c>
      <c r="O12" s="50">
        <f>O11-K11</f>
        <v>594.54</v>
      </c>
    </row>
    <row r="13" spans="1:15" ht="12.75" customHeight="1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</row>
    <row r="14" spans="1:15" ht="12.75" customHeight="1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</row>
    <row r="15" spans="1:15" ht="12.75" customHeight="1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</row>
    <row r="16" spans="1:15" ht="12.75" customHeight="1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000"/>
  <sheetViews>
    <sheetView workbookViewId="0"/>
  </sheetViews>
  <sheetFormatPr defaultColWidth="12.7109375" defaultRowHeight="15" customHeight="1"/>
  <cols>
    <col min="1" max="1" width="24.28515625" customWidth="1"/>
    <col min="2" max="2" width="19.28515625" customWidth="1"/>
    <col min="3" max="6" width="19" customWidth="1"/>
    <col min="7" max="26" width="8.85546875" customWidth="1"/>
  </cols>
  <sheetData>
    <row r="1" spans="1:6" ht="12.75" customHeight="1">
      <c r="A1" s="104" t="s">
        <v>285</v>
      </c>
      <c r="B1" s="150"/>
      <c r="C1" s="150"/>
      <c r="D1" s="150"/>
      <c r="E1" s="150"/>
      <c r="F1" s="150"/>
    </row>
    <row r="2" spans="1:6" ht="12.75" customHeight="1">
      <c r="A2" s="9" t="s">
        <v>286</v>
      </c>
      <c r="B2" s="54">
        <v>6</v>
      </c>
      <c r="C2" s="150"/>
      <c r="D2" s="150"/>
      <c r="E2" s="150"/>
      <c r="F2" s="150"/>
    </row>
    <row r="3" spans="1:6" ht="12.75" customHeight="1">
      <c r="A3" s="9" t="s">
        <v>287</v>
      </c>
      <c r="B3" s="54">
        <v>0.75</v>
      </c>
      <c r="C3" s="150"/>
      <c r="D3" s="150"/>
      <c r="E3" s="150"/>
      <c r="F3" s="150"/>
    </row>
    <row r="4" spans="1:6" ht="12.75" customHeight="1">
      <c r="A4" s="9"/>
      <c r="B4" s="150"/>
      <c r="C4" s="150"/>
      <c r="D4" s="150"/>
      <c r="E4" s="150"/>
      <c r="F4" s="150"/>
    </row>
    <row r="5" spans="1:6" ht="12.75" customHeight="1">
      <c r="A5" s="9"/>
      <c r="B5" s="9" t="s">
        <v>288</v>
      </c>
      <c r="C5" s="9" t="s">
        <v>289</v>
      </c>
      <c r="D5" s="9"/>
      <c r="E5" s="9" t="s">
        <v>290</v>
      </c>
      <c r="F5" s="9" t="s">
        <v>291</v>
      </c>
    </row>
    <row r="6" spans="1:6" ht="12.75" customHeight="1">
      <c r="A6" s="9"/>
      <c r="B6" s="9"/>
      <c r="C6" s="9" t="s">
        <v>292</v>
      </c>
      <c r="D6" s="9" t="s">
        <v>293</v>
      </c>
      <c r="E6" s="9" t="s">
        <v>293</v>
      </c>
      <c r="F6" s="9" t="s">
        <v>293</v>
      </c>
    </row>
    <row r="7" spans="1:6" ht="12.75" customHeight="1">
      <c r="A7" s="9" t="s">
        <v>115</v>
      </c>
      <c r="B7" s="55">
        <v>19</v>
      </c>
      <c r="C7" s="54">
        <v>39</v>
      </c>
      <c r="D7" s="54">
        <f t="shared" ref="D7:D10" si="0">C7*B$2</f>
        <v>234</v>
      </c>
      <c r="E7" s="54">
        <f t="shared" ref="E7:E10" si="1">D7*B$3</f>
        <v>175.5</v>
      </c>
      <c r="F7" s="55">
        <f t="shared" ref="F7:F10" si="2">E7*B7</f>
        <v>3334.5</v>
      </c>
    </row>
    <row r="8" spans="1:6" ht="12.75" customHeight="1">
      <c r="A8" s="9" t="s">
        <v>116</v>
      </c>
      <c r="B8" s="55">
        <v>18</v>
      </c>
      <c r="C8" s="54">
        <v>39</v>
      </c>
      <c r="D8" s="54">
        <f t="shared" si="0"/>
        <v>234</v>
      </c>
      <c r="E8" s="54">
        <f t="shared" si="1"/>
        <v>175.5</v>
      </c>
      <c r="F8" s="55">
        <f t="shared" si="2"/>
        <v>3159</v>
      </c>
    </row>
    <row r="9" spans="1:6" ht="12.75" customHeight="1">
      <c r="A9" s="9" t="s">
        <v>117</v>
      </c>
      <c r="B9" s="55">
        <v>16</v>
      </c>
      <c r="C9" s="54">
        <v>33</v>
      </c>
      <c r="D9" s="54">
        <f t="shared" si="0"/>
        <v>198</v>
      </c>
      <c r="E9" s="54">
        <f t="shared" si="1"/>
        <v>148.5</v>
      </c>
      <c r="F9" s="55">
        <f t="shared" si="2"/>
        <v>2376</v>
      </c>
    </row>
    <row r="10" spans="1:6" ht="12.75" customHeight="1">
      <c r="A10" s="9" t="s">
        <v>283</v>
      </c>
      <c r="B10" s="55">
        <v>13</v>
      </c>
      <c r="C10" s="54">
        <v>16</v>
      </c>
      <c r="D10" s="54">
        <f t="shared" si="0"/>
        <v>96</v>
      </c>
      <c r="E10" s="54">
        <f t="shared" si="1"/>
        <v>72</v>
      </c>
      <c r="F10" s="55">
        <f t="shared" si="2"/>
        <v>936</v>
      </c>
    </row>
    <row r="11" spans="1:6" ht="12.75" customHeight="1">
      <c r="A11" s="9" t="s">
        <v>100</v>
      </c>
      <c r="B11" s="150"/>
      <c r="C11" s="105">
        <f t="shared" ref="C11:F11" si="3">SUM(C7:C10)</f>
        <v>127</v>
      </c>
      <c r="D11" s="105">
        <f t="shared" si="3"/>
        <v>762</v>
      </c>
      <c r="E11" s="105">
        <f t="shared" si="3"/>
        <v>571.5</v>
      </c>
      <c r="F11" s="106">
        <f t="shared" si="3"/>
        <v>9805.5</v>
      </c>
    </row>
    <row r="12" spans="1:6" ht="12.75" customHeight="1">
      <c r="A12" s="150"/>
      <c r="B12" s="150"/>
      <c r="C12" s="150"/>
      <c r="D12" s="150"/>
      <c r="E12" s="150"/>
      <c r="F12" s="150"/>
    </row>
    <row r="13" spans="1:6" ht="12.75" customHeight="1">
      <c r="A13" s="150"/>
      <c r="B13" s="150"/>
      <c r="C13" s="150"/>
      <c r="D13" s="150"/>
      <c r="E13" s="150"/>
      <c r="F13" s="150"/>
    </row>
    <row r="14" spans="1:6" ht="12.75" customHeight="1">
      <c r="A14" s="104" t="s">
        <v>294</v>
      </c>
      <c r="B14" s="150"/>
      <c r="C14" s="150"/>
      <c r="D14" s="150"/>
      <c r="E14" s="150"/>
      <c r="F14" s="150"/>
    </row>
    <row r="15" spans="1:6" ht="12.75" customHeight="1">
      <c r="A15" s="150"/>
      <c r="B15" s="150"/>
      <c r="C15" s="150"/>
      <c r="D15" s="150"/>
      <c r="E15" s="150"/>
      <c r="F15" s="150"/>
    </row>
    <row r="16" spans="1:6" ht="12.75" customHeight="1">
      <c r="A16" s="150"/>
      <c r="B16" s="9" t="s">
        <v>288</v>
      </c>
      <c r="C16" s="107" t="s">
        <v>295</v>
      </c>
      <c r="D16" s="9" t="s">
        <v>296</v>
      </c>
      <c r="E16" s="9" t="s">
        <v>290</v>
      </c>
      <c r="F16" s="9" t="s">
        <v>291</v>
      </c>
    </row>
    <row r="17" spans="1:6" ht="12.75" customHeight="1">
      <c r="A17" s="9" t="s">
        <v>100</v>
      </c>
      <c r="B17" s="50">
        <v>2.5</v>
      </c>
      <c r="C17" s="108">
        <v>4.5</v>
      </c>
      <c r="D17" s="109">
        <f>1/C17</f>
        <v>0.22222222222222221</v>
      </c>
      <c r="E17" s="54">
        <f>E11</f>
        <v>571.5</v>
      </c>
      <c r="F17" s="110">
        <f>E17*D17*B17</f>
        <v>317.5</v>
      </c>
    </row>
    <row r="18" spans="1:6" ht="12.75" customHeight="1">
      <c r="A18" s="150"/>
      <c r="B18" s="150"/>
      <c r="C18" s="150"/>
      <c r="D18" s="150"/>
      <c r="E18" s="150"/>
      <c r="F18" s="150"/>
    </row>
    <row r="19" spans="1:6" ht="12.75" customHeight="1">
      <c r="A19" s="150"/>
      <c r="B19" s="150"/>
      <c r="C19" s="150"/>
      <c r="D19" s="150"/>
      <c r="E19" s="150"/>
      <c r="F19" s="150"/>
    </row>
    <row r="20" spans="1:6" ht="12.75" customHeight="1">
      <c r="A20" s="104" t="s">
        <v>138</v>
      </c>
      <c r="B20" s="150"/>
      <c r="C20" s="150"/>
      <c r="D20" s="150"/>
      <c r="E20" s="150"/>
      <c r="F20" s="150"/>
    </row>
    <row r="21" spans="1:6" ht="12.75" customHeight="1">
      <c r="A21" s="150"/>
      <c r="B21" s="150"/>
      <c r="C21" s="150"/>
      <c r="D21" s="150"/>
      <c r="E21" s="150"/>
      <c r="F21" s="150"/>
    </row>
    <row r="22" spans="1:6" ht="12.75" customHeight="1">
      <c r="A22" s="150"/>
      <c r="B22" s="9" t="s">
        <v>297</v>
      </c>
      <c r="C22" s="9" t="s">
        <v>134</v>
      </c>
      <c r="D22" s="150"/>
      <c r="E22" s="150"/>
      <c r="F22" s="150"/>
    </row>
    <row r="23" spans="1:6" ht="12.75" customHeight="1">
      <c r="A23" s="9" t="s">
        <v>100</v>
      </c>
      <c r="B23" s="55">
        <v>70</v>
      </c>
      <c r="C23" s="54">
        <v>28</v>
      </c>
      <c r="D23" s="111">
        <f>B23*C23</f>
        <v>1960</v>
      </c>
      <c r="E23" s="150"/>
      <c r="F23" s="150"/>
    </row>
    <row r="24" spans="1:6" ht="12.75" customHeight="1">
      <c r="A24" s="150"/>
      <c r="B24" s="150"/>
      <c r="C24" s="150"/>
      <c r="D24" s="150"/>
      <c r="E24" s="150"/>
      <c r="F24" s="150"/>
    </row>
    <row r="25" spans="1:6" ht="12.75" customHeight="1">
      <c r="A25" s="150"/>
      <c r="B25" s="150"/>
      <c r="C25" s="150"/>
      <c r="D25" s="150"/>
      <c r="E25" s="150"/>
      <c r="F25" s="150"/>
    </row>
    <row r="26" spans="1:6" ht="12.75" customHeight="1">
      <c r="A26" s="150"/>
      <c r="B26" s="150"/>
      <c r="C26" s="150"/>
      <c r="D26" s="150"/>
      <c r="E26" s="150"/>
      <c r="F26" s="150"/>
    </row>
    <row r="27" spans="1:6" ht="12.75" customHeight="1">
      <c r="A27" s="150"/>
      <c r="B27" s="150"/>
      <c r="C27" s="150"/>
      <c r="D27" s="150"/>
      <c r="E27" s="150"/>
      <c r="F27" s="150"/>
    </row>
    <row r="28" spans="1:6" ht="12.75" customHeight="1">
      <c r="A28" s="150"/>
      <c r="B28" s="150"/>
      <c r="C28" s="150"/>
      <c r="D28" s="150"/>
      <c r="E28" s="150"/>
      <c r="F28" s="150"/>
    </row>
    <row r="29" spans="1:6" ht="12.75" customHeight="1">
      <c r="A29" s="150"/>
      <c r="B29" s="150"/>
      <c r="C29" s="150"/>
      <c r="D29" s="150"/>
      <c r="E29" s="150"/>
      <c r="F29" s="150"/>
    </row>
    <row r="30" spans="1:6" ht="12.75" customHeight="1">
      <c r="A30" s="150"/>
      <c r="B30" s="150"/>
      <c r="C30" s="150"/>
      <c r="D30" s="150"/>
      <c r="E30" s="150"/>
      <c r="F30" s="150"/>
    </row>
    <row r="31" spans="1:6" ht="12.75" customHeight="1">
      <c r="A31" s="150"/>
      <c r="B31" s="150"/>
      <c r="C31" s="150"/>
      <c r="D31" s="150"/>
      <c r="E31" s="150"/>
      <c r="F31" s="150"/>
    </row>
    <row r="32" spans="1:6" ht="12.75" customHeight="1">
      <c r="A32" s="150"/>
      <c r="B32" s="150"/>
      <c r="C32" s="150"/>
      <c r="D32" s="150"/>
      <c r="E32" s="150"/>
      <c r="F32" s="150"/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6DDE8"/>
  </sheetPr>
  <dimension ref="A1:AG1000"/>
  <sheetViews>
    <sheetView showGridLines="0" workbookViewId="0"/>
  </sheetViews>
  <sheetFormatPr defaultColWidth="12.7109375" defaultRowHeight="15" customHeight="1" outlineLevelCol="1"/>
  <cols>
    <col min="1" max="1" width="8.7109375" customWidth="1"/>
    <col min="2" max="2" width="11.42578125" customWidth="1"/>
    <col min="3" max="3" width="12.140625" customWidth="1"/>
    <col min="4" max="4" width="9.140625" customWidth="1" outlineLevel="1"/>
    <col min="5" max="5" width="12.7109375" customWidth="1" outlineLevel="1"/>
    <col min="6" max="7" width="8.7109375" customWidth="1" outlineLevel="1"/>
    <col min="8" max="8" width="16.7109375" customWidth="1"/>
    <col min="9" max="17" width="8.7109375" customWidth="1"/>
    <col min="18" max="18" width="22.42578125" customWidth="1"/>
    <col min="19" max="33" width="8.7109375" customWidth="1"/>
  </cols>
  <sheetData>
    <row r="1" spans="1:33">
      <c r="A1" s="90"/>
      <c r="B1" s="90"/>
      <c r="C1" s="90"/>
      <c r="D1" s="112">
        <f t="shared" ref="D1:E1" si="0">SUBTOTAL(9,D3:D41)</f>
        <v>138</v>
      </c>
      <c r="E1" s="50">
        <f t="shared" si="0"/>
        <v>4140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</row>
    <row r="2" spans="1:33" ht="15.95">
      <c r="A2" s="113" t="s">
        <v>298</v>
      </c>
      <c r="B2" s="113" t="s">
        <v>299</v>
      </c>
      <c r="C2" s="113" t="s">
        <v>300</v>
      </c>
      <c r="D2" s="113" t="s">
        <v>301</v>
      </c>
      <c r="E2" s="113" t="s">
        <v>302</v>
      </c>
      <c r="F2" s="113" t="s">
        <v>303</v>
      </c>
      <c r="G2" s="113" t="s">
        <v>304</v>
      </c>
      <c r="H2" s="113" t="s">
        <v>305</v>
      </c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spans="1:33">
      <c r="A3" s="90" t="s">
        <v>306</v>
      </c>
      <c r="B3" s="90" t="s">
        <v>307</v>
      </c>
      <c r="C3" s="98">
        <v>42698</v>
      </c>
      <c r="D3" s="115">
        <f t="shared" ref="D3:D41" si="1">G3-F3</f>
        <v>3</v>
      </c>
      <c r="E3" s="116">
        <f t="shared" ref="E3:E41" si="2">25*D3*1.2</f>
        <v>90</v>
      </c>
      <c r="F3" s="117">
        <v>19</v>
      </c>
      <c r="G3" s="117">
        <v>22</v>
      </c>
      <c r="H3" s="118" t="s">
        <v>308</v>
      </c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</row>
    <row r="4" spans="1:33">
      <c r="A4" s="90" t="s">
        <v>306</v>
      </c>
      <c r="B4" s="90" t="s">
        <v>309</v>
      </c>
      <c r="C4" s="98">
        <v>42699</v>
      </c>
      <c r="D4" s="115">
        <f t="shared" si="1"/>
        <v>3</v>
      </c>
      <c r="E4" s="116">
        <f t="shared" si="2"/>
        <v>90</v>
      </c>
      <c r="F4" s="117">
        <v>19</v>
      </c>
      <c r="G4" s="117">
        <v>22</v>
      </c>
      <c r="H4" s="118" t="s">
        <v>308</v>
      </c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</row>
    <row r="5" spans="1:33">
      <c r="A5" s="90" t="s">
        <v>306</v>
      </c>
      <c r="B5" s="90" t="s">
        <v>310</v>
      </c>
      <c r="C5" s="98">
        <v>42700</v>
      </c>
      <c r="D5" s="115">
        <f t="shared" si="1"/>
        <v>7</v>
      </c>
      <c r="E5" s="116">
        <f t="shared" si="2"/>
        <v>210</v>
      </c>
      <c r="F5" s="119">
        <v>10</v>
      </c>
      <c r="G5" s="117">
        <v>17</v>
      </c>
      <c r="H5" s="118" t="s">
        <v>308</v>
      </c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</row>
    <row r="6" spans="1:33">
      <c r="A6" s="90" t="s">
        <v>306</v>
      </c>
      <c r="B6" s="90" t="s">
        <v>307</v>
      </c>
      <c r="C6" s="98">
        <v>42712</v>
      </c>
      <c r="D6" s="115">
        <f t="shared" si="1"/>
        <v>4</v>
      </c>
      <c r="E6" s="116">
        <f t="shared" si="2"/>
        <v>120</v>
      </c>
      <c r="F6" s="117">
        <v>18</v>
      </c>
      <c r="G6" s="117">
        <v>22</v>
      </c>
      <c r="H6" s="118" t="s">
        <v>311</v>
      </c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</row>
    <row r="7" spans="1:33">
      <c r="A7" s="90" t="s">
        <v>306</v>
      </c>
      <c r="B7" s="90" t="s">
        <v>310</v>
      </c>
      <c r="C7" s="98">
        <v>42714</v>
      </c>
      <c r="D7" s="115">
        <f t="shared" si="1"/>
        <v>6</v>
      </c>
      <c r="E7" s="116">
        <f t="shared" si="2"/>
        <v>180</v>
      </c>
      <c r="F7" s="117">
        <v>11</v>
      </c>
      <c r="G7" s="117">
        <v>17</v>
      </c>
      <c r="H7" s="118" t="s">
        <v>311</v>
      </c>
      <c r="I7" s="90"/>
      <c r="J7" s="90" t="s">
        <v>312</v>
      </c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</row>
    <row r="8" spans="1:33">
      <c r="A8" s="90" t="s">
        <v>306</v>
      </c>
      <c r="B8" s="90" t="s">
        <v>310</v>
      </c>
      <c r="C8" s="98">
        <f t="shared" ref="C8:C34" si="3">C11-7</f>
        <v>42742</v>
      </c>
      <c r="D8" s="115">
        <f t="shared" si="1"/>
        <v>5</v>
      </c>
      <c r="E8" s="116">
        <f t="shared" si="2"/>
        <v>150</v>
      </c>
      <c r="F8" s="117">
        <v>11</v>
      </c>
      <c r="G8" s="117">
        <v>16</v>
      </c>
      <c r="H8" s="120" t="s">
        <v>313</v>
      </c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</row>
    <row r="9" spans="1:33">
      <c r="A9" s="90" t="s">
        <v>306</v>
      </c>
      <c r="B9" s="90" t="s">
        <v>314</v>
      </c>
      <c r="C9" s="98">
        <f t="shared" si="3"/>
        <v>42745</v>
      </c>
      <c r="D9" s="115">
        <f t="shared" si="1"/>
        <v>2</v>
      </c>
      <c r="E9" s="116">
        <f t="shared" si="2"/>
        <v>60</v>
      </c>
      <c r="F9" s="117">
        <v>19</v>
      </c>
      <c r="G9" s="117">
        <v>21</v>
      </c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</row>
    <row r="10" spans="1:33">
      <c r="A10" s="90" t="s">
        <v>306</v>
      </c>
      <c r="B10" s="90" t="s">
        <v>307</v>
      </c>
      <c r="C10" s="98">
        <f t="shared" si="3"/>
        <v>42747</v>
      </c>
      <c r="D10" s="115">
        <f t="shared" si="1"/>
        <v>2</v>
      </c>
      <c r="E10" s="116">
        <f t="shared" si="2"/>
        <v>60</v>
      </c>
      <c r="F10" s="117">
        <v>19</v>
      </c>
      <c r="G10" s="117">
        <v>21</v>
      </c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</row>
    <row r="11" spans="1:33">
      <c r="A11" s="90" t="s">
        <v>306</v>
      </c>
      <c r="B11" s="90" t="s">
        <v>310</v>
      </c>
      <c r="C11" s="98">
        <f t="shared" si="3"/>
        <v>42749</v>
      </c>
      <c r="D11" s="115">
        <f t="shared" si="1"/>
        <v>5</v>
      </c>
      <c r="E11" s="116">
        <f t="shared" si="2"/>
        <v>150</v>
      </c>
      <c r="F11" s="117">
        <v>11</v>
      </c>
      <c r="G11" s="117">
        <v>16</v>
      </c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</row>
    <row r="12" spans="1:33">
      <c r="A12" s="90" t="s">
        <v>306</v>
      </c>
      <c r="B12" s="90" t="s">
        <v>314</v>
      </c>
      <c r="C12" s="98">
        <f t="shared" si="3"/>
        <v>42752</v>
      </c>
      <c r="D12" s="115">
        <f t="shared" si="1"/>
        <v>2</v>
      </c>
      <c r="E12" s="116">
        <f t="shared" si="2"/>
        <v>60</v>
      </c>
      <c r="F12" s="117">
        <v>19</v>
      </c>
      <c r="G12" s="117">
        <v>21</v>
      </c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</row>
    <row r="13" spans="1:33">
      <c r="A13" s="90" t="s">
        <v>306</v>
      </c>
      <c r="B13" s="90" t="s">
        <v>307</v>
      </c>
      <c r="C13" s="98">
        <f t="shared" si="3"/>
        <v>42754</v>
      </c>
      <c r="D13" s="115">
        <f t="shared" si="1"/>
        <v>2</v>
      </c>
      <c r="E13" s="116">
        <f t="shared" si="2"/>
        <v>60</v>
      </c>
      <c r="F13" s="117">
        <v>19</v>
      </c>
      <c r="G13" s="117">
        <v>21</v>
      </c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</row>
    <row r="14" spans="1:33">
      <c r="A14" s="90" t="s">
        <v>306</v>
      </c>
      <c r="B14" s="90" t="s">
        <v>310</v>
      </c>
      <c r="C14" s="98">
        <f t="shared" si="3"/>
        <v>42756</v>
      </c>
      <c r="D14" s="115">
        <f t="shared" si="1"/>
        <v>5</v>
      </c>
      <c r="E14" s="116">
        <f t="shared" si="2"/>
        <v>150</v>
      </c>
      <c r="F14" s="117">
        <v>11</v>
      </c>
      <c r="G14" s="117">
        <v>16</v>
      </c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</row>
    <row r="15" spans="1:33">
      <c r="A15" s="90" t="s">
        <v>306</v>
      </c>
      <c r="B15" s="90" t="s">
        <v>314</v>
      </c>
      <c r="C15" s="98">
        <f t="shared" si="3"/>
        <v>42759</v>
      </c>
      <c r="D15" s="115">
        <f t="shared" si="1"/>
        <v>2</v>
      </c>
      <c r="E15" s="116">
        <f t="shared" si="2"/>
        <v>60</v>
      </c>
      <c r="F15" s="117">
        <v>19</v>
      </c>
      <c r="G15" s="117">
        <v>21</v>
      </c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</row>
    <row r="16" spans="1:33">
      <c r="A16" s="90" t="s">
        <v>306</v>
      </c>
      <c r="B16" s="90" t="s">
        <v>307</v>
      </c>
      <c r="C16" s="98">
        <f t="shared" si="3"/>
        <v>42761</v>
      </c>
      <c r="D16" s="115">
        <f t="shared" si="1"/>
        <v>2</v>
      </c>
      <c r="E16" s="116">
        <f t="shared" si="2"/>
        <v>60</v>
      </c>
      <c r="F16" s="117">
        <v>19</v>
      </c>
      <c r="G16" s="117">
        <v>21</v>
      </c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</row>
    <row r="17" spans="1:33">
      <c r="A17" s="90" t="s">
        <v>306</v>
      </c>
      <c r="B17" s="90" t="s">
        <v>310</v>
      </c>
      <c r="C17" s="98">
        <f t="shared" si="3"/>
        <v>42763</v>
      </c>
      <c r="D17" s="115">
        <f t="shared" si="1"/>
        <v>5</v>
      </c>
      <c r="E17" s="116">
        <f t="shared" si="2"/>
        <v>150</v>
      </c>
      <c r="F17" s="117">
        <v>11</v>
      </c>
      <c r="G17" s="117">
        <v>16</v>
      </c>
      <c r="H17" s="90"/>
      <c r="I17" s="90"/>
      <c r="J17" s="90"/>
      <c r="K17" s="121"/>
      <c r="L17" s="174"/>
      <c r="M17" s="174"/>
      <c r="N17" s="174"/>
      <c r="O17" s="174"/>
      <c r="P17" s="174"/>
      <c r="Q17" s="174"/>
      <c r="R17" s="122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</row>
    <row r="18" spans="1:33">
      <c r="A18" s="90" t="s">
        <v>306</v>
      </c>
      <c r="B18" s="90" t="s">
        <v>314</v>
      </c>
      <c r="C18" s="98">
        <f t="shared" si="3"/>
        <v>42766</v>
      </c>
      <c r="D18" s="115">
        <f t="shared" si="1"/>
        <v>2</v>
      </c>
      <c r="E18" s="116">
        <f t="shared" si="2"/>
        <v>60</v>
      </c>
      <c r="F18" s="117">
        <v>19</v>
      </c>
      <c r="G18" s="117">
        <v>21</v>
      </c>
      <c r="H18" s="90"/>
      <c r="I18" s="90"/>
      <c r="J18" s="90"/>
      <c r="K18" s="123"/>
      <c r="L18" s="90" t="s">
        <v>315</v>
      </c>
      <c r="M18" s="90"/>
      <c r="N18" s="90"/>
      <c r="O18" s="90"/>
      <c r="P18" s="90"/>
      <c r="Q18" s="90"/>
      <c r="R18" s="124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</row>
    <row r="19" spans="1:33">
      <c r="A19" s="90" t="s">
        <v>306</v>
      </c>
      <c r="B19" s="90" t="s">
        <v>307</v>
      </c>
      <c r="C19" s="98">
        <f t="shared" si="3"/>
        <v>42768</v>
      </c>
      <c r="D19" s="115">
        <f t="shared" si="1"/>
        <v>2</v>
      </c>
      <c r="E19" s="116">
        <f t="shared" si="2"/>
        <v>60</v>
      </c>
      <c r="F19" s="117">
        <v>19</v>
      </c>
      <c r="G19" s="117">
        <v>21</v>
      </c>
      <c r="H19" s="90"/>
      <c r="I19" s="90"/>
      <c r="J19" s="90"/>
      <c r="K19" s="123"/>
      <c r="L19" s="90" t="s">
        <v>316</v>
      </c>
      <c r="M19" s="90"/>
      <c r="N19" s="90"/>
      <c r="O19" s="90"/>
      <c r="P19" s="90"/>
      <c r="Q19" s="90"/>
      <c r="R19" s="124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</row>
    <row r="20" spans="1:33">
      <c r="A20" s="90" t="s">
        <v>306</v>
      </c>
      <c r="B20" s="90" t="s">
        <v>310</v>
      </c>
      <c r="C20" s="98">
        <f t="shared" si="3"/>
        <v>42770</v>
      </c>
      <c r="D20" s="115">
        <f t="shared" si="1"/>
        <v>5</v>
      </c>
      <c r="E20" s="116">
        <f t="shared" si="2"/>
        <v>150</v>
      </c>
      <c r="F20" s="117">
        <v>11</v>
      </c>
      <c r="G20" s="117">
        <v>16</v>
      </c>
      <c r="H20" s="90"/>
      <c r="I20" s="90"/>
      <c r="J20" s="90"/>
      <c r="K20" s="123"/>
      <c r="L20" s="90" t="s">
        <v>317</v>
      </c>
      <c r="M20" s="90"/>
      <c r="N20" s="90"/>
      <c r="O20" s="90"/>
      <c r="P20" s="90"/>
      <c r="Q20" s="90"/>
      <c r="R20" s="124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</row>
    <row r="21" spans="1:33" ht="15.75" customHeight="1">
      <c r="A21" s="90" t="s">
        <v>306</v>
      </c>
      <c r="B21" s="90" t="s">
        <v>314</v>
      </c>
      <c r="C21" s="98">
        <f t="shared" si="3"/>
        <v>42773</v>
      </c>
      <c r="D21" s="115">
        <f t="shared" si="1"/>
        <v>2</v>
      </c>
      <c r="E21" s="116">
        <f t="shared" si="2"/>
        <v>60</v>
      </c>
      <c r="F21" s="117">
        <v>19</v>
      </c>
      <c r="G21" s="117">
        <v>21</v>
      </c>
      <c r="H21" s="90"/>
      <c r="I21" s="90"/>
      <c r="J21" s="90"/>
      <c r="K21" s="123"/>
      <c r="L21" s="90"/>
      <c r="M21" s="90"/>
      <c r="N21" s="90"/>
      <c r="O21" s="90"/>
      <c r="P21" s="90"/>
      <c r="Q21" s="90"/>
      <c r="R21" s="124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</row>
    <row r="22" spans="1:33" ht="15.75" customHeight="1">
      <c r="A22" s="90" t="s">
        <v>306</v>
      </c>
      <c r="B22" s="90" t="s">
        <v>307</v>
      </c>
      <c r="C22" s="98">
        <f t="shared" si="3"/>
        <v>42775</v>
      </c>
      <c r="D22" s="115">
        <f t="shared" si="1"/>
        <v>2</v>
      </c>
      <c r="E22" s="116">
        <f t="shared" si="2"/>
        <v>60</v>
      </c>
      <c r="F22" s="117">
        <v>19</v>
      </c>
      <c r="G22" s="117">
        <v>21</v>
      </c>
      <c r="H22" s="90"/>
      <c r="I22" s="90"/>
      <c r="J22" s="90"/>
      <c r="K22" s="123"/>
      <c r="L22" s="90"/>
      <c r="M22" s="90"/>
      <c r="N22" s="90"/>
      <c r="O22" s="90"/>
      <c r="P22" s="90"/>
      <c r="Q22" s="90"/>
      <c r="R22" s="124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</row>
    <row r="23" spans="1:33" ht="15.75" customHeight="1">
      <c r="A23" s="90" t="s">
        <v>306</v>
      </c>
      <c r="B23" s="90" t="s">
        <v>310</v>
      </c>
      <c r="C23" s="98">
        <f t="shared" si="3"/>
        <v>42777</v>
      </c>
      <c r="D23" s="115">
        <f t="shared" si="1"/>
        <v>5</v>
      </c>
      <c r="E23" s="116">
        <f t="shared" si="2"/>
        <v>150</v>
      </c>
      <c r="F23" s="117">
        <v>11</v>
      </c>
      <c r="G23" s="117">
        <v>16</v>
      </c>
      <c r="H23" s="90"/>
      <c r="I23" s="90"/>
      <c r="J23" s="90"/>
      <c r="K23" s="123"/>
      <c r="L23" s="90"/>
      <c r="M23" s="90"/>
      <c r="N23" s="90"/>
      <c r="O23" s="90"/>
      <c r="P23" s="90"/>
      <c r="Q23" s="90"/>
      <c r="R23" s="124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</row>
    <row r="24" spans="1:33" ht="15.75" customHeight="1">
      <c r="A24" s="90" t="s">
        <v>306</v>
      </c>
      <c r="B24" s="90" t="s">
        <v>314</v>
      </c>
      <c r="C24" s="98">
        <f t="shared" si="3"/>
        <v>42780</v>
      </c>
      <c r="D24" s="115">
        <f t="shared" si="1"/>
        <v>2</v>
      </c>
      <c r="E24" s="116">
        <f t="shared" si="2"/>
        <v>60</v>
      </c>
      <c r="F24" s="117">
        <v>19</v>
      </c>
      <c r="G24" s="117">
        <v>21</v>
      </c>
      <c r="H24" s="90"/>
      <c r="I24" s="90"/>
      <c r="J24" s="90"/>
      <c r="K24" s="125"/>
      <c r="L24" s="126"/>
      <c r="M24" s="126"/>
      <c r="N24" s="126"/>
      <c r="O24" s="126"/>
      <c r="P24" s="126"/>
      <c r="Q24" s="126"/>
      <c r="R24" s="127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</row>
    <row r="25" spans="1:33" ht="15.75" customHeight="1">
      <c r="A25" s="90" t="s">
        <v>306</v>
      </c>
      <c r="B25" s="90" t="s">
        <v>307</v>
      </c>
      <c r="C25" s="98">
        <f t="shared" si="3"/>
        <v>42782</v>
      </c>
      <c r="D25" s="115">
        <f t="shared" si="1"/>
        <v>2</v>
      </c>
      <c r="E25" s="116">
        <f t="shared" si="2"/>
        <v>60</v>
      </c>
      <c r="F25" s="117">
        <v>19</v>
      </c>
      <c r="G25" s="117">
        <v>21</v>
      </c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</row>
    <row r="26" spans="1:33" ht="15.75" customHeight="1">
      <c r="A26" s="90" t="s">
        <v>306</v>
      </c>
      <c r="B26" s="90" t="s">
        <v>310</v>
      </c>
      <c r="C26" s="98">
        <f t="shared" si="3"/>
        <v>42784</v>
      </c>
      <c r="D26" s="115">
        <f t="shared" si="1"/>
        <v>5</v>
      </c>
      <c r="E26" s="116">
        <f t="shared" si="2"/>
        <v>150</v>
      </c>
      <c r="F26" s="117">
        <v>11</v>
      </c>
      <c r="G26" s="117">
        <v>16</v>
      </c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</row>
    <row r="27" spans="1:33" ht="15.75" customHeight="1">
      <c r="A27" s="90" t="s">
        <v>306</v>
      </c>
      <c r="B27" s="90" t="s">
        <v>314</v>
      </c>
      <c r="C27" s="98">
        <f t="shared" si="3"/>
        <v>42787</v>
      </c>
      <c r="D27" s="115">
        <f t="shared" si="1"/>
        <v>2</v>
      </c>
      <c r="E27" s="116">
        <f t="shared" si="2"/>
        <v>60</v>
      </c>
      <c r="F27" s="117">
        <v>19</v>
      </c>
      <c r="G27" s="117">
        <v>21</v>
      </c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</row>
    <row r="28" spans="1:33" ht="15.75" customHeight="1">
      <c r="A28" s="90" t="s">
        <v>306</v>
      </c>
      <c r="B28" s="90" t="s">
        <v>307</v>
      </c>
      <c r="C28" s="98">
        <f t="shared" si="3"/>
        <v>42789</v>
      </c>
      <c r="D28" s="115">
        <f t="shared" si="1"/>
        <v>2</v>
      </c>
      <c r="E28" s="116">
        <f t="shared" si="2"/>
        <v>60</v>
      </c>
      <c r="F28" s="117">
        <v>19</v>
      </c>
      <c r="G28" s="117">
        <v>21</v>
      </c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</row>
    <row r="29" spans="1:33" ht="15.75" customHeight="1">
      <c r="A29" s="90" t="s">
        <v>306</v>
      </c>
      <c r="B29" s="90" t="s">
        <v>310</v>
      </c>
      <c r="C29" s="98">
        <f t="shared" si="3"/>
        <v>42791</v>
      </c>
      <c r="D29" s="115">
        <f t="shared" si="1"/>
        <v>5</v>
      </c>
      <c r="E29" s="116">
        <f t="shared" si="2"/>
        <v>150</v>
      </c>
      <c r="F29" s="117">
        <v>11</v>
      </c>
      <c r="G29" s="117">
        <v>16</v>
      </c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</row>
    <row r="30" spans="1:33" ht="15.75" customHeight="1">
      <c r="A30" s="90" t="s">
        <v>306</v>
      </c>
      <c r="B30" s="90" t="s">
        <v>314</v>
      </c>
      <c r="C30" s="98">
        <f t="shared" si="3"/>
        <v>42794</v>
      </c>
      <c r="D30" s="115">
        <f t="shared" si="1"/>
        <v>2</v>
      </c>
      <c r="E30" s="116">
        <f t="shared" si="2"/>
        <v>60</v>
      </c>
      <c r="F30" s="117">
        <v>19</v>
      </c>
      <c r="G30" s="117">
        <v>21</v>
      </c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</row>
    <row r="31" spans="1:33" ht="15.75" customHeight="1">
      <c r="A31" s="90" t="s">
        <v>306</v>
      </c>
      <c r="B31" s="90" t="s">
        <v>307</v>
      </c>
      <c r="C31" s="98">
        <f t="shared" si="3"/>
        <v>42796</v>
      </c>
      <c r="D31" s="115">
        <f t="shared" si="1"/>
        <v>2</v>
      </c>
      <c r="E31" s="116">
        <f t="shared" si="2"/>
        <v>60</v>
      </c>
      <c r="F31" s="117">
        <v>19</v>
      </c>
      <c r="G31" s="117">
        <v>21</v>
      </c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</row>
    <row r="32" spans="1:33" ht="15.75" customHeight="1">
      <c r="A32" s="90" t="s">
        <v>306</v>
      </c>
      <c r="B32" s="90" t="s">
        <v>310</v>
      </c>
      <c r="C32" s="98">
        <f t="shared" si="3"/>
        <v>42798</v>
      </c>
      <c r="D32" s="115">
        <f t="shared" si="1"/>
        <v>5</v>
      </c>
      <c r="E32" s="116">
        <f t="shared" si="2"/>
        <v>150</v>
      </c>
      <c r="F32" s="117">
        <v>11</v>
      </c>
      <c r="G32" s="117">
        <v>16</v>
      </c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</row>
    <row r="33" spans="1:33" ht="15.75" customHeight="1">
      <c r="A33" s="90" t="s">
        <v>306</v>
      </c>
      <c r="B33" s="90" t="s">
        <v>314</v>
      </c>
      <c r="C33" s="98">
        <f t="shared" si="3"/>
        <v>42801</v>
      </c>
      <c r="D33" s="115">
        <f t="shared" si="1"/>
        <v>2</v>
      </c>
      <c r="E33" s="116">
        <f t="shared" si="2"/>
        <v>60</v>
      </c>
      <c r="F33" s="117">
        <v>19</v>
      </c>
      <c r="G33" s="117">
        <v>21</v>
      </c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</row>
    <row r="34" spans="1:33" ht="15.75" customHeight="1">
      <c r="A34" s="90" t="s">
        <v>306</v>
      </c>
      <c r="B34" s="90" t="s">
        <v>307</v>
      </c>
      <c r="C34" s="98">
        <f t="shared" si="3"/>
        <v>42803</v>
      </c>
      <c r="D34" s="115">
        <f t="shared" si="1"/>
        <v>2</v>
      </c>
      <c r="E34" s="116">
        <f t="shared" si="2"/>
        <v>60</v>
      </c>
      <c r="F34" s="117">
        <v>19</v>
      </c>
      <c r="G34" s="117">
        <v>21</v>
      </c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</row>
    <row r="35" spans="1:33" ht="15.75" customHeight="1">
      <c r="A35" s="90" t="s">
        <v>306</v>
      </c>
      <c r="B35" s="90" t="s">
        <v>310</v>
      </c>
      <c r="C35" s="98">
        <v>42805</v>
      </c>
      <c r="D35" s="115">
        <f t="shared" si="1"/>
        <v>6</v>
      </c>
      <c r="E35" s="116">
        <f t="shared" si="2"/>
        <v>180</v>
      </c>
      <c r="F35" s="117">
        <v>11</v>
      </c>
      <c r="G35" s="117">
        <v>17</v>
      </c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</row>
    <row r="36" spans="1:33" ht="15.75" customHeight="1">
      <c r="A36" s="90" t="s">
        <v>306</v>
      </c>
      <c r="B36" s="90" t="s">
        <v>314</v>
      </c>
      <c r="C36" s="98">
        <v>42808</v>
      </c>
      <c r="D36" s="115">
        <f t="shared" si="1"/>
        <v>3</v>
      </c>
      <c r="E36" s="116">
        <f t="shared" si="2"/>
        <v>90</v>
      </c>
      <c r="F36" s="117">
        <v>19</v>
      </c>
      <c r="G36" s="117">
        <v>22</v>
      </c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</row>
    <row r="37" spans="1:33" ht="15.75" customHeight="1">
      <c r="A37" s="90" t="s">
        <v>306</v>
      </c>
      <c r="B37" s="90" t="s">
        <v>307</v>
      </c>
      <c r="C37" s="98">
        <v>42810</v>
      </c>
      <c r="D37" s="115">
        <f t="shared" si="1"/>
        <v>3</v>
      </c>
      <c r="E37" s="116">
        <f t="shared" si="2"/>
        <v>90</v>
      </c>
      <c r="F37" s="117">
        <v>19</v>
      </c>
      <c r="G37" s="117">
        <v>22</v>
      </c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</row>
    <row r="38" spans="1:33" ht="15.75" customHeight="1">
      <c r="A38" s="90" t="s">
        <v>306</v>
      </c>
      <c r="B38" s="90" t="s">
        <v>310</v>
      </c>
      <c r="C38" s="98">
        <v>42812</v>
      </c>
      <c r="D38" s="115">
        <f t="shared" si="1"/>
        <v>8</v>
      </c>
      <c r="E38" s="116">
        <f t="shared" si="2"/>
        <v>240</v>
      </c>
      <c r="F38" s="117">
        <v>10</v>
      </c>
      <c r="G38" s="117">
        <v>18</v>
      </c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</row>
    <row r="39" spans="1:33" ht="15.75" customHeight="1">
      <c r="A39" s="90" t="s">
        <v>306</v>
      </c>
      <c r="B39" s="90" t="s">
        <v>314</v>
      </c>
      <c r="C39" s="98">
        <v>42815</v>
      </c>
      <c r="D39" s="115">
        <f t="shared" si="1"/>
        <v>3</v>
      </c>
      <c r="E39" s="116">
        <f t="shared" si="2"/>
        <v>90</v>
      </c>
      <c r="F39" s="117">
        <v>19</v>
      </c>
      <c r="G39" s="117">
        <v>22</v>
      </c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</row>
    <row r="40" spans="1:33" ht="15.75" customHeight="1">
      <c r="A40" s="90" t="s">
        <v>306</v>
      </c>
      <c r="B40" s="90" t="s">
        <v>307</v>
      </c>
      <c r="C40" s="98">
        <v>42817</v>
      </c>
      <c r="D40" s="115">
        <f t="shared" si="1"/>
        <v>3</v>
      </c>
      <c r="E40" s="116">
        <f t="shared" si="2"/>
        <v>90</v>
      </c>
      <c r="F40" s="117">
        <v>19</v>
      </c>
      <c r="G40" s="117">
        <v>22</v>
      </c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</row>
    <row r="41" spans="1:33" ht="15.75" customHeight="1">
      <c r="A41" s="90" t="s">
        <v>306</v>
      </c>
      <c r="B41" s="90" t="s">
        <v>310</v>
      </c>
      <c r="C41" s="98">
        <v>42819</v>
      </c>
      <c r="D41" s="115">
        <f t="shared" si="1"/>
        <v>8</v>
      </c>
      <c r="E41" s="116">
        <f t="shared" si="2"/>
        <v>240</v>
      </c>
      <c r="F41" s="117">
        <v>10</v>
      </c>
      <c r="G41" s="117">
        <v>18</v>
      </c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</row>
    <row r="42" spans="1:33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</row>
    <row r="43" spans="1:33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</row>
    <row r="44" spans="1:33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</row>
    <row r="45" spans="1:33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</row>
    <row r="46" spans="1:33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</row>
    <row r="47" spans="1:33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</row>
    <row r="48" spans="1:33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</row>
    <row r="49" spans="1:33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</row>
    <row r="50" spans="1:33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</row>
    <row r="51" spans="1:33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</row>
    <row r="52" spans="1:33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</row>
    <row r="53" spans="1:33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</row>
    <row r="54" spans="1:33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</row>
    <row r="55" spans="1:33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</row>
    <row r="56" spans="1:33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</row>
    <row r="57" spans="1:33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</row>
    <row r="58" spans="1:33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</row>
    <row r="59" spans="1:33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</row>
    <row r="60" spans="1:33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</row>
    <row r="61" spans="1:33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</row>
    <row r="62" spans="1:33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</row>
    <row r="63" spans="1:33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</row>
    <row r="64" spans="1:33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</row>
    <row r="65" spans="1:33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</row>
    <row r="66" spans="1:33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</row>
    <row r="67" spans="1:33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</row>
    <row r="68" spans="1:33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</row>
    <row r="69" spans="1:33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</row>
    <row r="70" spans="1:33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</row>
    <row r="71" spans="1:33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</row>
    <row r="72" spans="1:33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</row>
    <row r="73" spans="1:33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</row>
    <row r="74" spans="1:33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</row>
    <row r="75" spans="1:33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</row>
    <row r="76" spans="1:33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</row>
    <row r="77" spans="1:33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</row>
    <row r="78" spans="1:33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</row>
    <row r="79" spans="1:33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</row>
    <row r="80" spans="1:33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</row>
    <row r="81" spans="1:33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</row>
    <row r="82" spans="1:33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</row>
    <row r="83" spans="1:33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</row>
    <row r="84" spans="1:33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</row>
    <row r="85" spans="1:33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</row>
    <row r="86" spans="1:33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</row>
    <row r="87" spans="1:33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</row>
    <row r="88" spans="1:33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</row>
    <row r="89" spans="1:33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</row>
    <row r="90" spans="1:33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</row>
    <row r="91" spans="1:33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</row>
    <row r="92" spans="1:33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</row>
    <row r="93" spans="1:33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</row>
    <row r="94" spans="1:33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</row>
    <row r="95" spans="1:33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</row>
    <row r="96" spans="1:33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</row>
    <row r="97" spans="1:33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</row>
    <row r="98" spans="1:33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</row>
    <row r="99" spans="1:33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</row>
    <row r="100" spans="1:33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</row>
    <row r="101" spans="1:33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</row>
    <row r="102" spans="1:33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</row>
    <row r="103" spans="1:33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</row>
    <row r="104" spans="1:33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</row>
    <row r="105" spans="1:33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</row>
    <row r="106" spans="1:33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</row>
    <row r="107" spans="1:33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</row>
    <row r="108" spans="1:33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</row>
    <row r="109" spans="1:33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</row>
    <row r="110" spans="1:33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</row>
    <row r="111" spans="1:33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</row>
    <row r="112" spans="1:33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</row>
    <row r="113" spans="1:33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</row>
    <row r="114" spans="1:33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</row>
    <row r="115" spans="1:33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</row>
    <row r="116" spans="1:33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</row>
    <row r="117" spans="1:33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</row>
    <row r="118" spans="1:33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</row>
    <row r="119" spans="1:33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</row>
    <row r="120" spans="1:33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</row>
    <row r="121" spans="1:33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</row>
    <row r="122" spans="1:33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</row>
    <row r="123" spans="1:33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</row>
    <row r="124" spans="1:33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</row>
    <row r="125" spans="1:33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</row>
    <row r="126" spans="1:33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</row>
    <row r="127" spans="1:33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</row>
    <row r="128" spans="1:33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</row>
    <row r="129" spans="1:33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</row>
    <row r="130" spans="1:33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</row>
    <row r="131" spans="1:33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</row>
    <row r="132" spans="1:33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</row>
    <row r="133" spans="1:33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</row>
    <row r="134" spans="1:33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</row>
    <row r="135" spans="1:33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</row>
    <row r="136" spans="1:33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</row>
    <row r="137" spans="1:33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</row>
    <row r="138" spans="1:33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</row>
    <row r="139" spans="1:33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</row>
    <row r="140" spans="1:33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</row>
    <row r="141" spans="1:33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</row>
    <row r="142" spans="1:33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</row>
    <row r="143" spans="1:33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</row>
    <row r="144" spans="1:33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</row>
    <row r="145" spans="1:33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</row>
    <row r="146" spans="1:33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</row>
    <row r="147" spans="1:33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</row>
    <row r="148" spans="1:33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</row>
    <row r="149" spans="1:33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</row>
    <row r="150" spans="1:33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</row>
    <row r="151" spans="1:33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</row>
    <row r="152" spans="1:33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</row>
    <row r="153" spans="1:33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</row>
    <row r="154" spans="1:33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</row>
    <row r="155" spans="1:33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</row>
    <row r="156" spans="1:33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</row>
    <row r="157" spans="1:33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</row>
    <row r="158" spans="1:33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</row>
    <row r="159" spans="1:33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</row>
    <row r="160" spans="1:33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</row>
    <row r="161" spans="1:33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</row>
    <row r="162" spans="1:33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</row>
    <row r="163" spans="1:33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</row>
    <row r="164" spans="1:33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</row>
    <row r="165" spans="1:33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</row>
    <row r="166" spans="1:33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</row>
    <row r="167" spans="1:33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</row>
    <row r="168" spans="1:33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</row>
    <row r="169" spans="1:33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</row>
    <row r="170" spans="1:33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</row>
    <row r="171" spans="1:33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</row>
    <row r="172" spans="1:33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</row>
    <row r="173" spans="1:33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</row>
    <row r="174" spans="1:33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</row>
    <row r="175" spans="1:33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</row>
    <row r="176" spans="1:33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</row>
    <row r="177" spans="1:33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</row>
    <row r="178" spans="1:33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</row>
    <row r="179" spans="1:33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</row>
    <row r="180" spans="1:33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</row>
    <row r="181" spans="1:33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</row>
    <row r="182" spans="1:33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</row>
    <row r="183" spans="1:33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</row>
    <row r="184" spans="1:33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</row>
    <row r="185" spans="1:33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</row>
    <row r="186" spans="1:33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</row>
    <row r="187" spans="1:33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</row>
    <row r="188" spans="1:33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</row>
    <row r="189" spans="1:33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</row>
    <row r="190" spans="1:33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</row>
    <row r="191" spans="1:33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</row>
    <row r="192" spans="1:33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</row>
    <row r="193" spans="1:33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</row>
    <row r="194" spans="1:33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</row>
    <row r="195" spans="1:33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</row>
    <row r="196" spans="1:33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</row>
    <row r="197" spans="1:33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</row>
    <row r="198" spans="1:33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</row>
    <row r="199" spans="1:33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</row>
    <row r="200" spans="1:33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</row>
    <row r="201" spans="1:33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</row>
    <row r="202" spans="1:33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</row>
    <row r="203" spans="1:33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</row>
    <row r="204" spans="1:33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</row>
    <row r="205" spans="1:33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</row>
    <row r="206" spans="1:33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</row>
    <row r="207" spans="1:33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</row>
    <row r="208" spans="1:33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</row>
    <row r="209" spans="1:33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</row>
    <row r="210" spans="1:33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</row>
    <row r="211" spans="1:33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</row>
    <row r="212" spans="1:33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</row>
    <row r="213" spans="1:33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</row>
    <row r="214" spans="1:33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</row>
    <row r="215" spans="1:33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</row>
    <row r="216" spans="1:33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</row>
    <row r="217" spans="1:33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</row>
    <row r="218" spans="1:33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</row>
    <row r="219" spans="1:33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</row>
    <row r="220" spans="1:33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</row>
    <row r="221" spans="1:33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</row>
    <row r="222" spans="1:33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</row>
    <row r="223" spans="1:33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</row>
    <row r="224" spans="1:33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</row>
    <row r="225" spans="1:33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</row>
    <row r="226" spans="1:33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</row>
    <row r="227" spans="1:33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</row>
    <row r="228" spans="1:33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</row>
    <row r="229" spans="1:33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</row>
    <row r="230" spans="1:33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</row>
    <row r="231" spans="1:33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</row>
    <row r="232" spans="1:33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</row>
    <row r="233" spans="1:33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</row>
    <row r="234" spans="1:33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</row>
    <row r="235" spans="1:33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</row>
    <row r="236" spans="1:33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</row>
    <row r="237" spans="1:33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</row>
    <row r="238" spans="1:33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</row>
    <row r="239" spans="1:33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</row>
    <row r="240" spans="1:33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</row>
    <row r="241" spans="1:33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</row>
    <row r="242" spans="1:33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</row>
    <row r="243" spans="1:33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</row>
    <row r="244" spans="1:33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</row>
    <row r="245" spans="1:33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</row>
    <row r="246" spans="1:33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</row>
    <row r="247" spans="1:33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</row>
    <row r="248" spans="1:33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</row>
    <row r="249" spans="1:33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</row>
    <row r="250" spans="1:33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</row>
    <row r="251" spans="1:33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</row>
    <row r="252" spans="1:33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</row>
    <row r="253" spans="1:33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</row>
    <row r="254" spans="1:33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</row>
    <row r="255" spans="1:33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</row>
    <row r="256" spans="1:33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</row>
    <row r="257" spans="1:33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</row>
    <row r="258" spans="1:33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</row>
    <row r="259" spans="1:33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</row>
    <row r="260" spans="1:33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</row>
    <row r="261" spans="1:33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</row>
    <row r="262" spans="1:33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</row>
    <row r="263" spans="1:33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</row>
    <row r="264" spans="1:33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</row>
    <row r="265" spans="1:33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</row>
    <row r="266" spans="1:33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</row>
    <row r="267" spans="1:33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</row>
    <row r="268" spans="1:33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</row>
    <row r="269" spans="1:33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</row>
    <row r="270" spans="1:33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</row>
    <row r="271" spans="1:33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</row>
    <row r="272" spans="1:33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</row>
    <row r="273" spans="1:33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</row>
    <row r="274" spans="1:33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</row>
    <row r="275" spans="1:33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</row>
    <row r="276" spans="1:33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</row>
    <row r="277" spans="1:33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</row>
    <row r="278" spans="1:33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</row>
    <row r="279" spans="1:33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</row>
    <row r="280" spans="1:33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</row>
    <row r="281" spans="1:33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</row>
    <row r="282" spans="1:33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</row>
    <row r="283" spans="1:33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</row>
    <row r="284" spans="1:33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</row>
    <row r="285" spans="1:33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</row>
    <row r="286" spans="1:33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</row>
    <row r="287" spans="1:33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</row>
    <row r="288" spans="1:33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</row>
    <row r="289" spans="1:33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</row>
    <row r="290" spans="1:33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</row>
    <row r="291" spans="1:33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</row>
    <row r="292" spans="1:33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</row>
    <row r="293" spans="1:33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</row>
    <row r="294" spans="1:33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</row>
    <row r="295" spans="1:33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</row>
    <row r="296" spans="1:33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</row>
    <row r="297" spans="1:33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</row>
    <row r="298" spans="1:33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</row>
    <row r="299" spans="1:33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</row>
    <row r="300" spans="1:33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</row>
    <row r="301" spans="1:33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</row>
    <row r="302" spans="1:33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</row>
    <row r="303" spans="1:33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</row>
    <row r="304" spans="1:33" ht="15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</row>
    <row r="305" spans="1:33" ht="15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</row>
    <row r="306" spans="1:33" ht="15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</row>
    <row r="307" spans="1:33" ht="15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</row>
    <row r="308" spans="1:33" ht="15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</row>
    <row r="309" spans="1:33" ht="15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</row>
    <row r="310" spans="1:33" ht="15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</row>
    <row r="311" spans="1:33" ht="15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</row>
    <row r="312" spans="1:33" ht="15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</row>
    <row r="313" spans="1:33" ht="15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</row>
    <row r="314" spans="1:33" ht="15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</row>
    <row r="315" spans="1:33" ht="15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</row>
    <row r="316" spans="1:33" ht="15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</row>
    <row r="317" spans="1:33" ht="15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</row>
    <row r="318" spans="1:33" ht="15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</row>
    <row r="319" spans="1:33" ht="15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</row>
    <row r="320" spans="1:33" ht="15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</row>
    <row r="321" spans="1:33" ht="15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</row>
    <row r="322" spans="1:33" ht="15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</row>
    <row r="323" spans="1:33" ht="15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</row>
    <row r="324" spans="1:33" ht="15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</row>
    <row r="325" spans="1:33" ht="15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</row>
    <row r="326" spans="1:33" ht="15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</row>
    <row r="327" spans="1:33" ht="15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</row>
    <row r="328" spans="1:33" ht="15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</row>
    <row r="329" spans="1:33" ht="15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</row>
    <row r="330" spans="1:33" ht="15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</row>
    <row r="331" spans="1:33" ht="15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</row>
    <row r="332" spans="1:33" ht="15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</row>
    <row r="333" spans="1:33" ht="15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</row>
    <row r="334" spans="1:33" ht="15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</row>
    <row r="335" spans="1:33" ht="15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</row>
    <row r="336" spans="1:33" ht="15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</row>
    <row r="337" spans="1:33" ht="15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</row>
    <row r="338" spans="1:33" ht="15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</row>
    <row r="339" spans="1:33" ht="15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</row>
    <row r="340" spans="1:33" ht="15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</row>
    <row r="341" spans="1:33" ht="15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</row>
    <row r="342" spans="1:33" ht="15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</row>
    <row r="343" spans="1:33" ht="15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</row>
    <row r="344" spans="1:33" ht="15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</row>
    <row r="345" spans="1:33" ht="15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</row>
    <row r="346" spans="1:33" ht="15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</row>
    <row r="347" spans="1:33" ht="15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</row>
    <row r="348" spans="1:33" ht="15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</row>
    <row r="349" spans="1:33" ht="15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</row>
    <row r="350" spans="1:33" ht="15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</row>
    <row r="351" spans="1:33" ht="15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</row>
    <row r="352" spans="1:33" ht="15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</row>
    <row r="353" spans="1:33" ht="15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</row>
    <row r="354" spans="1:33" ht="15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</row>
    <row r="355" spans="1:33" ht="15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</row>
    <row r="356" spans="1:33" ht="15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</row>
    <row r="357" spans="1:33" ht="15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</row>
    <row r="358" spans="1:33" ht="15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</row>
    <row r="359" spans="1:33" ht="15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</row>
    <row r="360" spans="1:33" ht="15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</row>
    <row r="361" spans="1:33" ht="15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</row>
    <row r="362" spans="1:33" ht="15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</row>
    <row r="363" spans="1:33" ht="15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</row>
    <row r="364" spans="1:33" ht="15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</row>
    <row r="365" spans="1:33" ht="15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</row>
    <row r="366" spans="1:33" ht="15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</row>
    <row r="367" spans="1:33" ht="15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</row>
    <row r="368" spans="1:33" ht="15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</row>
    <row r="369" spans="1:33" ht="15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</row>
    <row r="370" spans="1:33" ht="15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</row>
    <row r="371" spans="1:33" ht="15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</row>
    <row r="372" spans="1:33" ht="15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</row>
    <row r="373" spans="1:33" ht="15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</row>
    <row r="374" spans="1:33" ht="15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</row>
    <row r="375" spans="1:33" ht="15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</row>
    <row r="376" spans="1:33" ht="15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</row>
    <row r="377" spans="1:33" ht="15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</row>
    <row r="378" spans="1:33" ht="15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</row>
    <row r="379" spans="1:33" ht="15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</row>
    <row r="380" spans="1:33" ht="15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</row>
    <row r="381" spans="1:33" ht="15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</row>
    <row r="382" spans="1:33" ht="15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</row>
    <row r="383" spans="1:33" ht="15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</row>
    <row r="384" spans="1:33" ht="15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</row>
    <row r="385" spans="1:33" ht="15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</row>
    <row r="386" spans="1:33" ht="15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</row>
    <row r="387" spans="1:33" ht="15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</row>
    <row r="388" spans="1:33" ht="15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</row>
    <row r="389" spans="1:33" ht="15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</row>
    <row r="390" spans="1:33" ht="15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</row>
    <row r="391" spans="1:33" ht="15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</row>
    <row r="392" spans="1:33" ht="15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</row>
    <row r="393" spans="1:33" ht="15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</row>
    <row r="394" spans="1:33" ht="15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</row>
    <row r="395" spans="1:33" ht="15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</row>
    <row r="396" spans="1:33" ht="15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</row>
    <row r="397" spans="1:33" ht="15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</row>
    <row r="398" spans="1:33" ht="15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</row>
    <row r="399" spans="1:33" ht="15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</row>
    <row r="400" spans="1:33" ht="15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</row>
    <row r="401" spans="1:33" ht="15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</row>
    <row r="402" spans="1:33" ht="15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</row>
    <row r="403" spans="1:33" ht="15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</row>
    <row r="404" spans="1:33" ht="15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</row>
    <row r="405" spans="1:33" ht="15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</row>
    <row r="406" spans="1:33" ht="15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</row>
    <row r="407" spans="1:33" ht="15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</row>
    <row r="408" spans="1:33" ht="15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</row>
    <row r="409" spans="1:33" ht="15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</row>
    <row r="410" spans="1:33" ht="15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</row>
    <row r="411" spans="1:33" ht="15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</row>
    <row r="412" spans="1:33" ht="15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</row>
    <row r="413" spans="1:33" ht="15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</row>
    <row r="414" spans="1:33" ht="15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</row>
    <row r="415" spans="1:33" ht="15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</row>
    <row r="416" spans="1:33" ht="15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</row>
    <row r="417" spans="1:33" ht="15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</row>
    <row r="418" spans="1:33" ht="15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</row>
    <row r="419" spans="1:33" ht="15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</row>
    <row r="420" spans="1:33" ht="15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</row>
    <row r="421" spans="1:33" ht="15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</row>
    <row r="422" spans="1:33" ht="15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</row>
    <row r="423" spans="1:33" ht="15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</row>
    <row r="424" spans="1:33" ht="15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</row>
    <row r="425" spans="1:33" ht="15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</row>
    <row r="426" spans="1:33" ht="15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</row>
    <row r="427" spans="1:33" ht="15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</row>
    <row r="428" spans="1:33" ht="15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</row>
    <row r="429" spans="1:33" ht="15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</row>
    <row r="430" spans="1:33" ht="15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</row>
    <row r="431" spans="1:33" ht="15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</row>
    <row r="432" spans="1:33" ht="15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</row>
    <row r="433" spans="1:33" ht="15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</row>
    <row r="434" spans="1:33" ht="15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</row>
    <row r="435" spans="1:33" ht="15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</row>
    <row r="436" spans="1:33" ht="15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</row>
    <row r="437" spans="1:33" ht="15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</row>
    <row r="438" spans="1:33" ht="15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</row>
    <row r="439" spans="1:33" ht="15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</row>
    <row r="440" spans="1:33" ht="15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</row>
    <row r="441" spans="1:33" ht="15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</row>
    <row r="442" spans="1:33" ht="15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</row>
    <row r="443" spans="1:33" ht="15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</row>
    <row r="444" spans="1:33" ht="15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</row>
    <row r="445" spans="1:33" ht="15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</row>
    <row r="446" spans="1:33" ht="15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</row>
    <row r="447" spans="1:33" ht="15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</row>
    <row r="448" spans="1:33" ht="15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</row>
    <row r="449" spans="1:33" ht="15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</row>
    <row r="450" spans="1:33" ht="15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</row>
    <row r="451" spans="1:33" ht="15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</row>
    <row r="452" spans="1:33" ht="15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</row>
    <row r="453" spans="1:33" ht="15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</row>
    <row r="454" spans="1:33" ht="15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</row>
    <row r="455" spans="1:33" ht="15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</row>
    <row r="456" spans="1:33" ht="15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</row>
    <row r="457" spans="1:33" ht="15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</row>
    <row r="458" spans="1:33" ht="15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</row>
    <row r="459" spans="1:33" ht="15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</row>
    <row r="460" spans="1:33" ht="15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</row>
    <row r="461" spans="1:33" ht="15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</row>
    <row r="462" spans="1:33" ht="15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</row>
    <row r="463" spans="1:33" ht="15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</row>
    <row r="464" spans="1:33" ht="15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</row>
    <row r="465" spans="1:33" ht="15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</row>
    <row r="466" spans="1:33" ht="15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</row>
    <row r="467" spans="1:33" ht="15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</row>
    <row r="468" spans="1:33" ht="15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</row>
    <row r="469" spans="1:33" ht="15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</row>
    <row r="470" spans="1:33" ht="15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</row>
    <row r="471" spans="1:33" ht="15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</row>
    <row r="472" spans="1:33" ht="15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</row>
    <row r="473" spans="1:33" ht="15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</row>
    <row r="474" spans="1:33" ht="15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</row>
    <row r="475" spans="1:33" ht="15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</row>
    <row r="476" spans="1:33" ht="15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</row>
    <row r="477" spans="1:33" ht="15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</row>
    <row r="478" spans="1:33" ht="15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</row>
    <row r="479" spans="1:33" ht="15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</row>
    <row r="480" spans="1:33" ht="15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</row>
    <row r="481" spans="1:33" ht="15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</row>
    <row r="482" spans="1:33" ht="15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</row>
    <row r="483" spans="1:33" ht="15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</row>
    <row r="484" spans="1:33" ht="15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</row>
    <row r="485" spans="1:33" ht="15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</row>
    <row r="486" spans="1:33" ht="15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</row>
    <row r="487" spans="1:33" ht="15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</row>
    <row r="488" spans="1:33" ht="15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</row>
    <row r="489" spans="1:33" ht="15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</row>
    <row r="490" spans="1:33" ht="15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</row>
    <row r="491" spans="1:33" ht="15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</row>
    <row r="492" spans="1:33" ht="15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</row>
    <row r="493" spans="1:33" ht="15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</row>
    <row r="494" spans="1:33" ht="15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</row>
    <row r="495" spans="1:33" ht="15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</row>
    <row r="496" spans="1:33" ht="15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</row>
    <row r="497" spans="1:33" ht="15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</row>
    <row r="498" spans="1:33" ht="15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</row>
    <row r="499" spans="1:33" ht="15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</row>
    <row r="500" spans="1:33" ht="15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</row>
    <row r="501" spans="1:33" ht="15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</row>
    <row r="502" spans="1:33" ht="15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</row>
    <row r="503" spans="1:33" ht="15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</row>
    <row r="504" spans="1:33" ht="15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</row>
    <row r="505" spans="1:33" ht="15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</row>
    <row r="506" spans="1:33" ht="15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</row>
    <row r="507" spans="1:33" ht="15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</row>
    <row r="508" spans="1:33" ht="15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</row>
    <row r="509" spans="1:33" ht="15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</row>
    <row r="510" spans="1:33" ht="15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</row>
    <row r="511" spans="1:33" ht="15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</row>
    <row r="512" spans="1:33" ht="15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</row>
    <row r="513" spans="1:33" ht="15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</row>
    <row r="514" spans="1:33" ht="15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</row>
    <row r="515" spans="1:33" ht="15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</row>
    <row r="516" spans="1:33" ht="15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</row>
    <row r="517" spans="1:33" ht="15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</row>
    <row r="518" spans="1:33" ht="15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</row>
    <row r="519" spans="1:33" ht="15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</row>
    <row r="520" spans="1:33" ht="15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</row>
    <row r="521" spans="1:33" ht="15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</row>
    <row r="522" spans="1:33" ht="15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</row>
    <row r="523" spans="1:33" ht="15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</row>
    <row r="524" spans="1:33" ht="15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</row>
    <row r="525" spans="1:33" ht="15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</row>
    <row r="526" spans="1:33" ht="15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</row>
    <row r="527" spans="1:33" ht="15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</row>
    <row r="528" spans="1:33" ht="15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</row>
    <row r="529" spans="1:33" ht="15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</row>
    <row r="530" spans="1:33" ht="15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</row>
    <row r="531" spans="1:33" ht="15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</row>
    <row r="532" spans="1:33" ht="15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</row>
    <row r="533" spans="1:33" ht="15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</row>
    <row r="534" spans="1:33" ht="15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</row>
    <row r="535" spans="1:33" ht="15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</row>
    <row r="536" spans="1:33" ht="15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</row>
    <row r="537" spans="1:33" ht="15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</row>
    <row r="538" spans="1:33" ht="15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</row>
    <row r="539" spans="1:33" ht="15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</row>
    <row r="540" spans="1:33" ht="15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</row>
    <row r="541" spans="1:33" ht="15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</row>
    <row r="542" spans="1:33" ht="15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</row>
    <row r="543" spans="1:33" ht="15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</row>
    <row r="544" spans="1:33" ht="15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</row>
    <row r="545" spans="1:33" ht="15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</row>
    <row r="546" spans="1:33" ht="15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</row>
    <row r="547" spans="1:33" ht="15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</row>
    <row r="548" spans="1:33" ht="15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</row>
    <row r="549" spans="1:33" ht="15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</row>
    <row r="550" spans="1:33" ht="15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</row>
    <row r="551" spans="1:33" ht="15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</row>
    <row r="552" spans="1:33" ht="15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</row>
    <row r="553" spans="1:33" ht="15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</row>
    <row r="554" spans="1:33" ht="15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</row>
    <row r="555" spans="1:33" ht="15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</row>
    <row r="556" spans="1:33" ht="15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</row>
    <row r="557" spans="1:33" ht="15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</row>
    <row r="558" spans="1:33" ht="15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</row>
    <row r="559" spans="1:33" ht="15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</row>
    <row r="560" spans="1:33" ht="15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</row>
    <row r="561" spans="1:33" ht="15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</row>
    <row r="562" spans="1:33" ht="15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</row>
    <row r="563" spans="1:33" ht="15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</row>
    <row r="564" spans="1:33" ht="15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</row>
    <row r="565" spans="1:33" ht="15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</row>
    <row r="566" spans="1:33" ht="15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</row>
    <row r="567" spans="1:33" ht="15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</row>
    <row r="568" spans="1:33" ht="15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</row>
    <row r="569" spans="1:33" ht="15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</row>
    <row r="570" spans="1:33" ht="15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</row>
    <row r="571" spans="1:33" ht="15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</row>
    <row r="572" spans="1:33" ht="15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</row>
    <row r="573" spans="1:33" ht="15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</row>
    <row r="574" spans="1:33" ht="15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</row>
    <row r="575" spans="1:33" ht="15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</row>
    <row r="576" spans="1:33" ht="15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</row>
    <row r="577" spans="1:33" ht="15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</row>
    <row r="578" spans="1:33" ht="15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</row>
    <row r="579" spans="1:33" ht="15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</row>
    <row r="580" spans="1:33" ht="15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</row>
    <row r="581" spans="1:33" ht="15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</row>
    <row r="582" spans="1:33" ht="15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</row>
    <row r="583" spans="1:33" ht="15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</row>
    <row r="584" spans="1:33" ht="15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</row>
    <row r="585" spans="1:33" ht="15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</row>
    <row r="586" spans="1:33" ht="15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</row>
    <row r="587" spans="1:33" ht="15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</row>
    <row r="588" spans="1:33" ht="15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</row>
    <row r="589" spans="1:33" ht="15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</row>
    <row r="590" spans="1:33" ht="15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</row>
    <row r="591" spans="1:33" ht="15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</row>
    <row r="592" spans="1:33" ht="15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</row>
    <row r="593" spans="1:33" ht="15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</row>
    <row r="594" spans="1:33" ht="15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</row>
    <row r="595" spans="1:33" ht="15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</row>
    <row r="596" spans="1:33" ht="15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</row>
    <row r="597" spans="1:33" ht="15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</row>
    <row r="598" spans="1:33" ht="15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</row>
    <row r="599" spans="1:33" ht="15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</row>
    <row r="600" spans="1:33" ht="15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</row>
    <row r="601" spans="1:33" ht="15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</row>
    <row r="602" spans="1:33" ht="15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</row>
    <row r="603" spans="1:33" ht="15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</row>
    <row r="604" spans="1:33" ht="15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</row>
    <row r="605" spans="1:33" ht="15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</row>
    <row r="606" spans="1:33" ht="15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</row>
    <row r="607" spans="1:33" ht="15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</row>
    <row r="608" spans="1:33" ht="15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</row>
    <row r="609" spans="1:33" ht="15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</row>
    <row r="610" spans="1:33" ht="15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</row>
    <row r="611" spans="1:33" ht="15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</row>
    <row r="612" spans="1:33" ht="15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</row>
    <row r="613" spans="1:33" ht="15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</row>
    <row r="614" spans="1:33" ht="15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</row>
    <row r="615" spans="1:33" ht="15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</row>
    <row r="616" spans="1:33" ht="15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</row>
    <row r="617" spans="1:33" ht="15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</row>
    <row r="618" spans="1:33" ht="15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</row>
    <row r="619" spans="1:33" ht="15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</row>
    <row r="620" spans="1:33" ht="15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</row>
    <row r="621" spans="1:33" ht="15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</row>
    <row r="622" spans="1:33" ht="15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</row>
    <row r="623" spans="1:33" ht="15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</row>
    <row r="624" spans="1:33" ht="15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</row>
    <row r="625" spans="1:33" ht="15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</row>
    <row r="626" spans="1:33" ht="15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</row>
    <row r="627" spans="1:33" ht="15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</row>
    <row r="628" spans="1:33" ht="15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</row>
    <row r="629" spans="1:33" ht="15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</row>
    <row r="630" spans="1:33" ht="15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</row>
    <row r="631" spans="1:33" ht="15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</row>
    <row r="632" spans="1:33" ht="15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</row>
    <row r="633" spans="1:33" ht="15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</row>
    <row r="634" spans="1:33" ht="15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</row>
    <row r="635" spans="1:33" ht="15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</row>
    <row r="636" spans="1:33" ht="15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</row>
    <row r="637" spans="1:33" ht="15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</row>
    <row r="638" spans="1:33" ht="15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</row>
    <row r="639" spans="1:33" ht="15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</row>
    <row r="640" spans="1:33" ht="15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</row>
    <row r="641" spans="1:33" ht="15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</row>
    <row r="642" spans="1:33" ht="15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</row>
    <row r="643" spans="1:33" ht="15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</row>
    <row r="644" spans="1:33" ht="15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</row>
    <row r="645" spans="1:33" ht="15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</row>
    <row r="646" spans="1:33" ht="15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</row>
    <row r="647" spans="1:33" ht="15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</row>
    <row r="648" spans="1:33" ht="15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</row>
    <row r="649" spans="1:33" ht="15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</row>
    <row r="650" spans="1:33" ht="15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</row>
    <row r="651" spans="1:33" ht="15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</row>
    <row r="652" spans="1:33" ht="15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</row>
    <row r="653" spans="1:33" ht="15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</row>
    <row r="654" spans="1:33" ht="15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</row>
    <row r="655" spans="1:33" ht="15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</row>
    <row r="656" spans="1:33" ht="15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</row>
    <row r="657" spans="1:33" ht="15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</row>
    <row r="658" spans="1:33" ht="15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</row>
    <row r="659" spans="1:33" ht="15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</row>
    <row r="660" spans="1:33" ht="15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</row>
    <row r="661" spans="1:33" ht="15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</row>
    <row r="662" spans="1:33" ht="15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</row>
    <row r="663" spans="1:33" ht="15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</row>
    <row r="664" spans="1:33" ht="15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</row>
    <row r="665" spans="1:33" ht="15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</row>
    <row r="666" spans="1:33" ht="15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</row>
    <row r="667" spans="1:33" ht="15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</row>
    <row r="668" spans="1:33" ht="15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</row>
    <row r="669" spans="1:33" ht="15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</row>
    <row r="670" spans="1:33" ht="15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</row>
    <row r="671" spans="1:33" ht="15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</row>
    <row r="672" spans="1:33" ht="15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</row>
    <row r="673" spans="1:33" ht="15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</row>
    <row r="674" spans="1:33" ht="15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</row>
    <row r="675" spans="1:33" ht="15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</row>
    <row r="676" spans="1:33" ht="15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</row>
    <row r="677" spans="1:33" ht="15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</row>
    <row r="678" spans="1:33" ht="15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</row>
    <row r="679" spans="1:33" ht="15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</row>
    <row r="680" spans="1:33" ht="15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</row>
    <row r="681" spans="1:33" ht="15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</row>
    <row r="682" spans="1:33" ht="15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</row>
    <row r="683" spans="1:33" ht="15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</row>
    <row r="684" spans="1:33" ht="15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</row>
    <row r="685" spans="1:33" ht="15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</row>
    <row r="686" spans="1:33" ht="15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</row>
    <row r="687" spans="1:33" ht="15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</row>
    <row r="688" spans="1:33" ht="15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</row>
    <row r="689" spans="1:33" ht="15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</row>
    <row r="690" spans="1:33" ht="15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</row>
    <row r="691" spans="1:33" ht="15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</row>
    <row r="692" spans="1:33" ht="15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</row>
    <row r="693" spans="1:33" ht="15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</row>
    <row r="694" spans="1:33" ht="15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</row>
    <row r="695" spans="1:33" ht="15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</row>
    <row r="696" spans="1:33" ht="15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</row>
    <row r="697" spans="1:33" ht="15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</row>
    <row r="698" spans="1:33" ht="15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</row>
    <row r="699" spans="1:33" ht="15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</row>
    <row r="700" spans="1:33" ht="15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</row>
    <row r="701" spans="1:33" ht="15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</row>
    <row r="702" spans="1:33" ht="15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</row>
    <row r="703" spans="1:33" ht="15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</row>
    <row r="704" spans="1:33" ht="15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</row>
    <row r="705" spans="1:33" ht="15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</row>
    <row r="706" spans="1:33" ht="15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</row>
    <row r="707" spans="1:33" ht="15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</row>
    <row r="708" spans="1:33" ht="15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</row>
    <row r="709" spans="1:33" ht="15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</row>
    <row r="710" spans="1:33" ht="15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</row>
    <row r="711" spans="1:33" ht="15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</row>
    <row r="712" spans="1:33" ht="15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</row>
    <row r="713" spans="1:33" ht="15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</row>
    <row r="714" spans="1:33" ht="15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</row>
    <row r="715" spans="1:33" ht="15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</row>
    <row r="716" spans="1:33" ht="15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</row>
    <row r="717" spans="1:33" ht="15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</row>
    <row r="718" spans="1:33" ht="15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</row>
    <row r="719" spans="1:33" ht="15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</row>
    <row r="720" spans="1:33" ht="15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</row>
    <row r="721" spans="1:33" ht="15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</row>
    <row r="722" spans="1:33" ht="15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</row>
    <row r="723" spans="1:33" ht="15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</row>
    <row r="724" spans="1:33" ht="15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</row>
    <row r="725" spans="1:33" ht="15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</row>
    <row r="726" spans="1:33" ht="15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</row>
    <row r="727" spans="1:33" ht="15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</row>
    <row r="728" spans="1:33" ht="15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</row>
    <row r="729" spans="1:33" ht="15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</row>
    <row r="730" spans="1:33" ht="15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</row>
    <row r="731" spans="1:33" ht="15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</row>
    <row r="732" spans="1:33" ht="15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</row>
    <row r="733" spans="1:33" ht="15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</row>
    <row r="734" spans="1:33" ht="15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</row>
    <row r="735" spans="1:33" ht="15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</row>
    <row r="736" spans="1:33" ht="15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</row>
    <row r="737" spans="1:33" ht="15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</row>
    <row r="738" spans="1:33" ht="15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</row>
    <row r="739" spans="1:33" ht="15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</row>
    <row r="740" spans="1:33" ht="15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</row>
    <row r="741" spans="1:33" ht="15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</row>
    <row r="742" spans="1:33" ht="15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</row>
    <row r="743" spans="1:33" ht="15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</row>
    <row r="744" spans="1:33" ht="15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</row>
    <row r="745" spans="1:33" ht="15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</row>
    <row r="746" spans="1:33" ht="15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</row>
    <row r="747" spans="1:33" ht="15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</row>
    <row r="748" spans="1:33" ht="15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</row>
    <row r="749" spans="1:33" ht="15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</row>
    <row r="750" spans="1:33" ht="15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</row>
    <row r="751" spans="1:33" ht="15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</row>
    <row r="752" spans="1:33" ht="15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</row>
    <row r="753" spans="1:33" ht="15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</row>
    <row r="754" spans="1:33" ht="15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</row>
    <row r="755" spans="1:33" ht="15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</row>
    <row r="756" spans="1:33" ht="15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</row>
    <row r="757" spans="1:33" ht="15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</row>
    <row r="758" spans="1:33" ht="15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</row>
    <row r="759" spans="1:33" ht="15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</row>
    <row r="760" spans="1:33" ht="15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</row>
    <row r="761" spans="1:33" ht="15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</row>
    <row r="762" spans="1:33" ht="15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</row>
    <row r="763" spans="1:33" ht="15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</row>
    <row r="764" spans="1:33" ht="15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</row>
    <row r="765" spans="1:33" ht="15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</row>
    <row r="766" spans="1:33" ht="15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</row>
    <row r="767" spans="1:33" ht="15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</row>
    <row r="768" spans="1:33" ht="15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</row>
    <row r="769" spans="1:33" ht="15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</row>
    <row r="770" spans="1:33" ht="15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</row>
    <row r="771" spans="1:33" ht="15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</row>
    <row r="772" spans="1:33" ht="15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</row>
    <row r="773" spans="1:33" ht="15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</row>
    <row r="774" spans="1:33" ht="15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</row>
    <row r="775" spans="1:33" ht="15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</row>
    <row r="776" spans="1:33" ht="15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</row>
    <row r="777" spans="1:33" ht="15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</row>
    <row r="778" spans="1:33" ht="15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</row>
    <row r="779" spans="1:33" ht="15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</row>
    <row r="780" spans="1:33" ht="15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</row>
    <row r="781" spans="1:33" ht="15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</row>
    <row r="782" spans="1:33" ht="15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</row>
    <row r="783" spans="1:33" ht="15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</row>
    <row r="784" spans="1:33" ht="15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</row>
    <row r="785" spans="1:33" ht="15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</row>
    <row r="786" spans="1:33" ht="15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</row>
    <row r="787" spans="1:33" ht="15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</row>
    <row r="788" spans="1:33" ht="15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</row>
    <row r="789" spans="1:33" ht="15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</row>
    <row r="790" spans="1:33" ht="15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</row>
    <row r="791" spans="1:33" ht="15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</row>
    <row r="792" spans="1:33" ht="15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</row>
    <row r="793" spans="1:33" ht="15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</row>
    <row r="794" spans="1:33" ht="15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</row>
    <row r="795" spans="1:33" ht="15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</row>
    <row r="796" spans="1:33" ht="15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</row>
    <row r="797" spans="1:33" ht="15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</row>
    <row r="798" spans="1:33" ht="15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</row>
    <row r="799" spans="1:33" ht="15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</row>
    <row r="800" spans="1:33" ht="15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</row>
    <row r="801" spans="1:33" ht="15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</row>
    <row r="802" spans="1:33" ht="15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</row>
    <row r="803" spans="1:33" ht="15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</row>
    <row r="804" spans="1:33" ht="15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</row>
    <row r="805" spans="1:33" ht="15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</row>
    <row r="806" spans="1:33" ht="15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</row>
    <row r="807" spans="1:33" ht="15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</row>
    <row r="808" spans="1:33" ht="15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</row>
    <row r="809" spans="1:33" ht="15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</row>
    <row r="810" spans="1:33" ht="15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</row>
    <row r="811" spans="1:33" ht="15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</row>
    <row r="812" spans="1:33" ht="15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</row>
    <row r="813" spans="1:33" ht="15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</row>
    <row r="814" spans="1:33" ht="15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</row>
    <row r="815" spans="1:33" ht="15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</row>
    <row r="816" spans="1:33" ht="15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</row>
    <row r="817" spans="1:33" ht="15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</row>
    <row r="818" spans="1:33" ht="15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</row>
    <row r="819" spans="1:33" ht="15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</row>
    <row r="820" spans="1:33" ht="15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</row>
    <row r="821" spans="1:33" ht="15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</row>
    <row r="822" spans="1:33" ht="15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</row>
    <row r="823" spans="1:33" ht="15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</row>
    <row r="824" spans="1:33" ht="15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</row>
    <row r="825" spans="1:33" ht="15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</row>
    <row r="826" spans="1:33" ht="15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</row>
    <row r="827" spans="1:33" ht="15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</row>
    <row r="828" spans="1:33" ht="15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</row>
    <row r="829" spans="1:33" ht="15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</row>
    <row r="830" spans="1:33" ht="15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</row>
    <row r="831" spans="1:33" ht="15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</row>
    <row r="832" spans="1:33" ht="15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</row>
    <row r="833" spans="1:33" ht="15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</row>
    <row r="834" spans="1:33" ht="15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</row>
    <row r="835" spans="1:33" ht="15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</row>
    <row r="836" spans="1:33" ht="15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</row>
    <row r="837" spans="1:33" ht="15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</row>
    <row r="838" spans="1:33" ht="15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</row>
    <row r="839" spans="1:33" ht="15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</row>
    <row r="840" spans="1:33" ht="15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</row>
    <row r="841" spans="1:33" ht="15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</row>
    <row r="842" spans="1:33" ht="15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</row>
    <row r="843" spans="1:33" ht="15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</row>
    <row r="844" spans="1:33" ht="15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</row>
    <row r="845" spans="1:33" ht="15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</row>
    <row r="846" spans="1:33" ht="15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</row>
    <row r="847" spans="1:33" ht="15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</row>
    <row r="848" spans="1:33" ht="15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</row>
    <row r="849" spans="1:33" ht="15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</row>
    <row r="850" spans="1:33" ht="15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</row>
    <row r="851" spans="1:33" ht="15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</row>
    <row r="852" spans="1:33" ht="15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</row>
    <row r="853" spans="1:33" ht="15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</row>
    <row r="854" spans="1:33" ht="15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</row>
    <row r="855" spans="1:33" ht="15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</row>
    <row r="856" spans="1:33" ht="15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</row>
    <row r="857" spans="1:33" ht="15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</row>
    <row r="858" spans="1:33" ht="15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</row>
    <row r="859" spans="1:33" ht="15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</row>
    <row r="860" spans="1:33" ht="15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</row>
    <row r="861" spans="1:33" ht="15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</row>
    <row r="862" spans="1:33" ht="15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</row>
    <row r="863" spans="1:33" ht="15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</row>
    <row r="864" spans="1:33" ht="15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</row>
    <row r="865" spans="1:33" ht="15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</row>
    <row r="866" spans="1:33" ht="15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</row>
    <row r="867" spans="1:33" ht="15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</row>
    <row r="868" spans="1:33" ht="15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</row>
    <row r="869" spans="1:33" ht="15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</row>
    <row r="870" spans="1:33" ht="15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</row>
    <row r="871" spans="1:33" ht="15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</row>
    <row r="872" spans="1:33" ht="15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</row>
    <row r="873" spans="1:33" ht="15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</row>
    <row r="874" spans="1:33" ht="15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</row>
    <row r="875" spans="1:33" ht="15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</row>
    <row r="876" spans="1:33" ht="15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</row>
    <row r="877" spans="1:33" ht="15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</row>
    <row r="878" spans="1:33" ht="15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</row>
    <row r="879" spans="1:33" ht="15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</row>
    <row r="880" spans="1:33" ht="15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</row>
    <row r="881" spans="1:33" ht="15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</row>
    <row r="882" spans="1:33" ht="15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</row>
    <row r="883" spans="1:33" ht="15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</row>
    <row r="884" spans="1:33" ht="15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</row>
    <row r="885" spans="1:33" ht="15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</row>
    <row r="886" spans="1:33" ht="15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</row>
    <row r="887" spans="1:33" ht="15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</row>
    <row r="888" spans="1:33" ht="15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</row>
    <row r="889" spans="1:33" ht="15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</row>
    <row r="890" spans="1:33" ht="15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</row>
    <row r="891" spans="1:33" ht="15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</row>
    <row r="892" spans="1:33" ht="15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</row>
    <row r="893" spans="1:33" ht="15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</row>
    <row r="894" spans="1:33" ht="15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</row>
    <row r="895" spans="1:33" ht="15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</row>
    <row r="896" spans="1:33" ht="15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</row>
    <row r="897" spans="1:33" ht="15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</row>
    <row r="898" spans="1:33" ht="15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</row>
    <row r="899" spans="1:33" ht="15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</row>
    <row r="900" spans="1:33" ht="15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</row>
    <row r="901" spans="1:33" ht="15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</row>
    <row r="902" spans="1:33" ht="15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</row>
    <row r="903" spans="1:33" ht="15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</row>
    <row r="904" spans="1:33" ht="15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</row>
    <row r="905" spans="1:33" ht="15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</row>
    <row r="906" spans="1:33" ht="15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</row>
    <row r="907" spans="1:33" ht="15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</row>
    <row r="908" spans="1:33" ht="15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</row>
    <row r="909" spans="1:33" ht="15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</row>
    <row r="910" spans="1:33" ht="15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</row>
    <row r="911" spans="1:33" ht="15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</row>
    <row r="912" spans="1:33" ht="15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</row>
    <row r="913" spans="1:33" ht="15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</row>
    <row r="914" spans="1:33" ht="15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</row>
    <row r="915" spans="1:33" ht="15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</row>
    <row r="916" spans="1:33" ht="15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</row>
    <row r="917" spans="1:33" ht="15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</row>
    <row r="918" spans="1:33" ht="15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</row>
    <row r="919" spans="1:33" ht="15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</row>
    <row r="920" spans="1:33" ht="15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</row>
    <row r="921" spans="1:33" ht="15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</row>
    <row r="922" spans="1:33" ht="15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</row>
    <row r="923" spans="1:33" ht="15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</row>
    <row r="924" spans="1:33" ht="15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</row>
    <row r="925" spans="1:33" ht="15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</row>
    <row r="926" spans="1:33" ht="15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</row>
    <row r="927" spans="1:33" ht="15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</row>
    <row r="928" spans="1:33" ht="15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</row>
    <row r="929" spans="1:33" ht="15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</row>
    <row r="930" spans="1:33" ht="15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</row>
    <row r="931" spans="1:33" ht="15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</row>
    <row r="932" spans="1:33" ht="15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</row>
    <row r="933" spans="1:33" ht="15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</row>
    <row r="934" spans="1:33" ht="15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</row>
    <row r="935" spans="1:33" ht="15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</row>
    <row r="936" spans="1:33" ht="15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</row>
    <row r="937" spans="1:33" ht="15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</row>
    <row r="938" spans="1:33" ht="15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</row>
    <row r="939" spans="1:33" ht="15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</row>
    <row r="940" spans="1:33" ht="15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</row>
    <row r="941" spans="1:33" ht="15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</row>
    <row r="942" spans="1:33" ht="15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</row>
    <row r="943" spans="1:33" ht="15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</row>
    <row r="944" spans="1:33" ht="15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</row>
    <row r="945" spans="1:33" ht="15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</row>
    <row r="946" spans="1:33" ht="15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</row>
    <row r="947" spans="1:33" ht="15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</row>
    <row r="948" spans="1:33" ht="15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</row>
    <row r="949" spans="1:33" ht="15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</row>
    <row r="950" spans="1:33" ht="15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</row>
    <row r="951" spans="1:33" ht="15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</row>
    <row r="952" spans="1:33" ht="15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</row>
    <row r="953" spans="1:33" ht="15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</row>
    <row r="954" spans="1:33" ht="15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</row>
    <row r="955" spans="1:33" ht="15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</row>
    <row r="956" spans="1:33" ht="15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</row>
    <row r="957" spans="1:33" ht="15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</row>
    <row r="958" spans="1:33" ht="15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</row>
    <row r="959" spans="1:33" ht="15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</row>
    <row r="960" spans="1:33" ht="15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</row>
    <row r="961" spans="1:33" ht="15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</row>
    <row r="962" spans="1:33" ht="15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</row>
    <row r="963" spans="1:33" ht="15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</row>
    <row r="964" spans="1:33" ht="15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</row>
    <row r="965" spans="1:33" ht="15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</row>
    <row r="966" spans="1:33" ht="15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</row>
    <row r="967" spans="1:33" ht="15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</row>
    <row r="968" spans="1:33" ht="15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</row>
    <row r="969" spans="1:33" ht="15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</row>
    <row r="970" spans="1:33" ht="15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</row>
    <row r="971" spans="1:33" ht="15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</row>
    <row r="972" spans="1:33" ht="15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</row>
    <row r="973" spans="1:33" ht="15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</row>
    <row r="974" spans="1:33" ht="15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</row>
    <row r="975" spans="1:33" ht="15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</row>
    <row r="976" spans="1:33" ht="15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</row>
    <row r="977" spans="1:33" ht="15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</row>
    <row r="978" spans="1:33" ht="15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</row>
    <row r="979" spans="1:33" ht="15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</row>
    <row r="980" spans="1:33" ht="15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</row>
    <row r="981" spans="1:33" ht="15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</row>
    <row r="982" spans="1:33" ht="15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</row>
    <row r="983" spans="1:33" ht="15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</row>
    <row r="984" spans="1:33" ht="15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</row>
    <row r="985" spans="1:33" ht="15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</row>
    <row r="986" spans="1:33" ht="15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</row>
    <row r="987" spans="1:33" ht="15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</row>
    <row r="988" spans="1:33" ht="15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</row>
    <row r="989" spans="1:33" ht="15.7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</row>
    <row r="990" spans="1:33" ht="15.7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</row>
    <row r="991" spans="1:33" ht="15.7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</row>
    <row r="992" spans="1:33" ht="15.7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</row>
    <row r="993" spans="1:33" ht="15.7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</row>
    <row r="994" spans="1:33" ht="15.7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</row>
    <row r="995" spans="1:33" ht="15.7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</row>
    <row r="996" spans="1:33" ht="15.7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</row>
    <row r="997" spans="1:33" ht="15.7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</row>
    <row r="998" spans="1:33" ht="15.7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</row>
    <row r="999" spans="1:33" ht="15.7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</row>
    <row r="1000" spans="1:33" ht="15.7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</row>
  </sheetData>
  <autoFilter ref="A2:H41" xr:uid="{00000000-0009-0000-0000-000016000000}"/>
  <pageMargins left="0.7" right="0.7" top="0.75" bottom="0.75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AI1000"/>
  <sheetViews>
    <sheetView showGridLines="0" workbookViewId="0"/>
  </sheetViews>
  <sheetFormatPr defaultColWidth="12.7109375" defaultRowHeight="15" customHeight="1" outlineLevelCol="1"/>
  <cols>
    <col min="1" max="1" width="8.7109375" customWidth="1"/>
    <col min="2" max="2" width="11.42578125" customWidth="1"/>
    <col min="3" max="3" width="12.140625" customWidth="1"/>
    <col min="4" max="4" width="9.140625" customWidth="1" outlineLevel="1"/>
    <col min="5" max="9" width="12.7109375" customWidth="1" outlineLevel="1"/>
    <col min="10" max="11" width="8.7109375" customWidth="1" outlineLevel="1"/>
    <col min="12" max="12" width="50" customWidth="1"/>
    <col min="13" max="13" width="46.42578125" customWidth="1"/>
    <col min="14" max="14" width="36.42578125" customWidth="1"/>
    <col min="15" max="15" width="16.7109375" customWidth="1"/>
    <col min="16" max="35" width="8.7109375" customWidth="1"/>
  </cols>
  <sheetData>
    <row r="1" spans="1:35">
      <c r="A1" s="90"/>
      <c r="B1" s="90"/>
      <c r="C1" s="92"/>
      <c r="D1" s="112">
        <f t="shared" ref="D1:I1" si="0">SUBTOTAL(9,D3:D41)</f>
        <v>137</v>
      </c>
      <c r="E1" s="50">
        <f t="shared" si="0"/>
        <v>4140</v>
      </c>
      <c r="F1" s="50">
        <f t="shared" si="0"/>
        <v>3272</v>
      </c>
      <c r="G1" s="50">
        <f t="shared" si="0"/>
        <v>3272</v>
      </c>
      <c r="H1" s="50">
        <f t="shared" si="0"/>
        <v>868</v>
      </c>
      <c r="I1" s="50">
        <f t="shared" si="0"/>
        <v>276</v>
      </c>
      <c r="J1" s="90"/>
      <c r="K1" s="90"/>
      <c r="L1" s="90"/>
      <c r="M1" s="90"/>
      <c r="N1" s="128"/>
      <c r="O1" s="128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48">
      <c r="A2" s="113" t="s">
        <v>298</v>
      </c>
      <c r="B2" s="113" t="s">
        <v>299</v>
      </c>
      <c r="C2" s="113" t="s">
        <v>300</v>
      </c>
      <c r="D2" s="113" t="s">
        <v>301</v>
      </c>
      <c r="E2" s="113" t="s">
        <v>318</v>
      </c>
      <c r="F2" s="113" t="s">
        <v>319</v>
      </c>
      <c r="G2" s="113" t="s">
        <v>320</v>
      </c>
      <c r="H2" s="113" t="s">
        <v>321</v>
      </c>
      <c r="I2" s="113" t="s">
        <v>322</v>
      </c>
      <c r="J2" s="113" t="s">
        <v>303</v>
      </c>
      <c r="K2" s="113" t="s">
        <v>304</v>
      </c>
      <c r="L2" s="113" t="s">
        <v>251</v>
      </c>
      <c r="M2" s="113" t="s">
        <v>323</v>
      </c>
      <c r="N2" s="129" t="s">
        <v>324</v>
      </c>
      <c r="O2" s="129" t="s">
        <v>56</v>
      </c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</row>
    <row r="3" spans="1:35">
      <c r="A3" s="90" t="s">
        <v>306</v>
      </c>
      <c r="B3" s="90" t="s">
        <v>307</v>
      </c>
      <c r="C3" s="98">
        <v>42698</v>
      </c>
      <c r="D3" s="115">
        <f t="shared" ref="D3:D41" si="1">K3-J3</f>
        <v>3</v>
      </c>
      <c r="E3" s="116">
        <f t="shared" ref="E3:E40" si="2">25*D3*1.2</f>
        <v>90</v>
      </c>
      <c r="F3" s="116">
        <v>54</v>
      </c>
      <c r="G3" s="130">
        <f t="shared" ref="G3:G7" si="3">15*1.2*D3</f>
        <v>54</v>
      </c>
      <c r="H3" s="131">
        <f t="shared" ref="H3:H41" si="4">E3-F3</f>
        <v>36</v>
      </c>
      <c r="I3" s="131">
        <f t="shared" ref="I3:I7" si="5">E3-G3</f>
        <v>36</v>
      </c>
      <c r="J3" s="117">
        <v>19</v>
      </c>
      <c r="K3" s="117">
        <v>22</v>
      </c>
      <c r="L3" s="132" t="s">
        <v>325</v>
      </c>
      <c r="M3" s="118" t="s">
        <v>308</v>
      </c>
      <c r="N3" s="128" t="s">
        <v>326</v>
      </c>
      <c r="O3" s="128" t="s">
        <v>327</v>
      </c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>
      <c r="A4" s="90" t="s">
        <v>306</v>
      </c>
      <c r="B4" s="90" t="s">
        <v>309</v>
      </c>
      <c r="C4" s="98">
        <v>42699</v>
      </c>
      <c r="D4" s="115">
        <f t="shared" si="1"/>
        <v>3</v>
      </c>
      <c r="E4" s="116">
        <f t="shared" si="2"/>
        <v>90</v>
      </c>
      <c r="F4" s="116">
        <v>54</v>
      </c>
      <c r="G4" s="130">
        <f t="shared" si="3"/>
        <v>54</v>
      </c>
      <c r="H4" s="131">
        <f t="shared" si="4"/>
        <v>36</v>
      </c>
      <c r="I4" s="131">
        <f t="shared" si="5"/>
        <v>36</v>
      </c>
      <c r="J4" s="117">
        <v>19</v>
      </c>
      <c r="K4" s="117">
        <v>22</v>
      </c>
      <c r="L4" s="132" t="s">
        <v>325</v>
      </c>
      <c r="M4" s="118" t="s">
        <v>308</v>
      </c>
      <c r="N4" s="128" t="s">
        <v>326</v>
      </c>
      <c r="O4" s="128" t="s">
        <v>327</v>
      </c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>
      <c r="A5" s="90" t="s">
        <v>306</v>
      </c>
      <c r="B5" s="90" t="s">
        <v>310</v>
      </c>
      <c r="C5" s="98">
        <v>42700</v>
      </c>
      <c r="D5" s="115">
        <f t="shared" si="1"/>
        <v>7</v>
      </c>
      <c r="E5" s="116">
        <f t="shared" si="2"/>
        <v>210</v>
      </c>
      <c r="F5" s="116">
        <v>126</v>
      </c>
      <c r="G5" s="130">
        <f t="shared" si="3"/>
        <v>126</v>
      </c>
      <c r="H5" s="131">
        <f t="shared" si="4"/>
        <v>84</v>
      </c>
      <c r="I5" s="131">
        <f t="shared" si="5"/>
        <v>84</v>
      </c>
      <c r="J5" s="119">
        <v>10</v>
      </c>
      <c r="K5" s="117">
        <v>17</v>
      </c>
      <c r="L5" s="132" t="s">
        <v>325</v>
      </c>
      <c r="M5" s="118" t="s">
        <v>308</v>
      </c>
      <c r="N5" s="128" t="s">
        <v>326</v>
      </c>
      <c r="O5" s="128" t="s">
        <v>327</v>
      </c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>
      <c r="A6" s="90" t="s">
        <v>306</v>
      </c>
      <c r="B6" s="90" t="s">
        <v>307</v>
      </c>
      <c r="C6" s="98">
        <v>42712</v>
      </c>
      <c r="D6" s="115">
        <f t="shared" si="1"/>
        <v>4</v>
      </c>
      <c r="E6" s="116">
        <f t="shared" si="2"/>
        <v>120</v>
      </c>
      <c r="F6" s="116">
        <v>72</v>
      </c>
      <c r="G6" s="130">
        <f t="shared" si="3"/>
        <v>72</v>
      </c>
      <c r="H6" s="131">
        <f t="shared" si="4"/>
        <v>48</v>
      </c>
      <c r="I6" s="131">
        <f t="shared" si="5"/>
        <v>48</v>
      </c>
      <c r="J6" s="117">
        <v>18</v>
      </c>
      <c r="K6" s="117">
        <v>22</v>
      </c>
      <c r="L6" s="132" t="s">
        <v>325</v>
      </c>
      <c r="M6" s="118" t="s">
        <v>311</v>
      </c>
      <c r="N6" s="128" t="s">
        <v>326</v>
      </c>
      <c r="O6" s="128" t="s">
        <v>327</v>
      </c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>
      <c r="A7" s="90" t="s">
        <v>306</v>
      </c>
      <c r="B7" s="90" t="s">
        <v>310</v>
      </c>
      <c r="C7" s="98">
        <v>42714</v>
      </c>
      <c r="D7" s="115">
        <f t="shared" si="1"/>
        <v>6</v>
      </c>
      <c r="E7" s="116">
        <f t="shared" si="2"/>
        <v>180</v>
      </c>
      <c r="F7" s="116">
        <v>108</v>
      </c>
      <c r="G7" s="130">
        <f t="shared" si="3"/>
        <v>108</v>
      </c>
      <c r="H7" s="131">
        <f t="shared" si="4"/>
        <v>72</v>
      </c>
      <c r="I7" s="131">
        <f t="shared" si="5"/>
        <v>72</v>
      </c>
      <c r="J7" s="117">
        <v>11</v>
      </c>
      <c r="K7" s="117">
        <v>17</v>
      </c>
      <c r="L7" s="132" t="s">
        <v>325</v>
      </c>
      <c r="M7" s="118" t="s">
        <v>311</v>
      </c>
      <c r="N7" s="128" t="s">
        <v>326</v>
      </c>
      <c r="O7" s="128" t="s">
        <v>327</v>
      </c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>
      <c r="A8" s="90" t="s">
        <v>306</v>
      </c>
      <c r="B8" s="90" t="s">
        <v>310</v>
      </c>
      <c r="C8" s="98">
        <v>42742</v>
      </c>
      <c r="D8" s="115">
        <f t="shared" si="1"/>
        <v>5</v>
      </c>
      <c r="E8" s="116">
        <f t="shared" si="2"/>
        <v>150</v>
      </c>
      <c r="F8" s="133">
        <f>30*D8*1.2</f>
        <v>180</v>
      </c>
      <c r="G8" s="116">
        <v>180</v>
      </c>
      <c r="H8" s="131">
        <f t="shared" si="4"/>
        <v>-30</v>
      </c>
      <c r="I8" s="131"/>
      <c r="J8" s="117">
        <v>11</v>
      </c>
      <c r="K8" s="117">
        <v>16</v>
      </c>
      <c r="L8" s="120" t="s">
        <v>328</v>
      </c>
      <c r="M8" s="90" t="s">
        <v>329</v>
      </c>
      <c r="N8" s="128" t="s">
        <v>326</v>
      </c>
      <c r="O8" s="128" t="s">
        <v>327</v>
      </c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>
      <c r="A9" s="90" t="s">
        <v>306</v>
      </c>
      <c r="B9" s="90" t="s">
        <v>314</v>
      </c>
      <c r="C9" s="98">
        <v>42745</v>
      </c>
      <c r="D9" s="115">
        <f t="shared" si="1"/>
        <v>2</v>
      </c>
      <c r="E9" s="116">
        <f t="shared" si="2"/>
        <v>60</v>
      </c>
      <c r="F9" s="134">
        <v>30</v>
      </c>
      <c r="G9" s="130">
        <v>30</v>
      </c>
      <c r="H9" s="131">
        <f t="shared" si="4"/>
        <v>30</v>
      </c>
      <c r="I9" s="131"/>
      <c r="J9" s="117">
        <v>19</v>
      </c>
      <c r="K9" s="117">
        <v>21</v>
      </c>
      <c r="L9" s="135" t="s">
        <v>330</v>
      </c>
      <c r="M9" s="90" t="s">
        <v>331</v>
      </c>
      <c r="N9" s="128" t="s">
        <v>332</v>
      </c>
      <c r="O9" s="128" t="s">
        <v>333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>
      <c r="A10" s="90" t="s">
        <v>306</v>
      </c>
      <c r="B10" s="90" t="s">
        <v>307</v>
      </c>
      <c r="C10" s="98">
        <v>42747</v>
      </c>
      <c r="D10" s="115">
        <f t="shared" si="1"/>
        <v>2</v>
      </c>
      <c r="E10" s="116">
        <f t="shared" si="2"/>
        <v>60</v>
      </c>
      <c r="F10" s="134">
        <v>30</v>
      </c>
      <c r="G10" s="130">
        <v>30</v>
      </c>
      <c r="H10" s="131">
        <f t="shared" si="4"/>
        <v>30</v>
      </c>
      <c r="I10" s="131"/>
      <c r="J10" s="117">
        <v>19</v>
      </c>
      <c r="K10" s="117">
        <v>21</v>
      </c>
      <c r="L10" s="135" t="s">
        <v>330</v>
      </c>
      <c r="M10" s="90" t="s">
        <v>331</v>
      </c>
      <c r="N10" s="128" t="s">
        <v>332</v>
      </c>
      <c r="O10" s="128" t="s">
        <v>333</v>
      </c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>
      <c r="A11" s="90" t="s">
        <v>306</v>
      </c>
      <c r="B11" s="90" t="s">
        <v>310</v>
      </c>
      <c r="C11" s="98">
        <v>42749</v>
      </c>
      <c r="D11" s="115">
        <f t="shared" si="1"/>
        <v>5</v>
      </c>
      <c r="E11" s="116">
        <f t="shared" si="2"/>
        <v>150</v>
      </c>
      <c r="F11" s="136">
        <f t="shared" ref="F11:G11" si="6">90+45</f>
        <v>135</v>
      </c>
      <c r="G11" s="130">
        <f t="shared" si="6"/>
        <v>135</v>
      </c>
      <c r="H11" s="131">
        <f t="shared" si="4"/>
        <v>15</v>
      </c>
      <c r="I11" s="131"/>
      <c r="J11" s="117">
        <v>11</v>
      </c>
      <c r="K11" s="117">
        <v>16</v>
      </c>
      <c r="L11" s="137" t="s">
        <v>334</v>
      </c>
      <c r="M11" s="137" t="s">
        <v>335</v>
      </c>
      <c r="N11" s="137" t="s">
        <v>332</v>
      </c>
      <c r="O11" s="128" t="s">
        <v>333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>
      <c r="A12" s="90" t="s">
        <v>306</v>
      </c>
      <c r="B12" s="90" t="s">
        <v>314</v>
      </c>
      <c r="C12" s="98">
        <v>42752</v>
      </c>
      <c r="D12" s="115">
        <f t="shared" si="1"/>
        <v>2</v>
      </c>
      <c r="E12" s="116">
        <f t="shared" si="2"/>
        <v>60</v>
      </c>
      <c r="F12" s="134">
        <v>30</v>
      </c>
      <c r="G12" s="130">
        <v>30</v>
      </c>
      <c r="H12" s="131">
        <f t="shared" si="4"/>
        <v>30</v>
      </c>
      <c r="I12" s="131"/>
      <c r="J12" s="117">
        <v>19</v>
      </c>
      <c r="K12" s="117">
        <v>21</v>
      </c>
      <c r="L12" s="135" t="s">
        <v>330</v>
      </c>
      <c r="M12" s="90" t="s">
        <v>331</v>
      </c>
      <c r="N12" s="128" t="s">
        <v>332</v>
      </c>
      <c r="O12" s="128" t="s">
        <v>333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>
      <c r="A13" s="90" t="s">
        <v>306</v>
      </c>
      <c r="B13" s="90" t="s">
        <v>307</v>
      </c>
      <c r="C13" s="98">
        <v>42754</v>
      </c>
      <c r="D13" s="115">
        <f t="shared" si="1"/>
        <v>2</v>
      </c>
      <c r="E13" s="116">
        <f t="shared" si="2"/>
        <v>60</v>
      </c>
      <c r="F13" s="134">
        <v>30</v>
      </c>
      <c r="G13" s="130">
        <v>30</v>
      </c>
      <c r="H13" s="131">
        <f t="shared" si="4"/>
        <v>30</v>
      </c>
      <c r="I13" s="131"/>
      <c r="J13" s="117">
        <v>19</v>
      </c>
      <c r="K13" s="117">
        <v>21</v>
      </c>
      <c r="L13" s="135" t="s">
        <v>330</v>
      </c>
      <c r="M13" s="90" t="s">
        <v>331</v>
      </c>
      <c r="N13" s="128" t="s">
        <v>332</v>
      </c>
      <c r="O13" s="128" t="s">
        <v>333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>
      <c r="A14" s="90" t="s">
        <v>306</v>
      </c>
      <c r="B14" s="90" t="s">
        <v>310</v>
      </c>
      <c r="C14" s="98">
        <v>42756</v>
      </c>
      <c r="D14" s="115">
        <f t="shared" si="1"/>
        <v>5</v>
      </c>
      <c r="E14" s="116">
        <f t="shared" si="2"/>
        <v>150</v>
      </c>
      <c r="F14" s="138">
        <f t="shared" ref="F14:F15" si="7">15*D14*1.2</f>
        <v>90</v>
      </c>
      <c r="G14" s="116">
        <v>90</v>
      </c>
      <c r="H14" s="131">
        <f t="shared" si="4"/>
        <v>60</v>
      </c>
      <c r="I14" s="131"/>
      <c r="J14" s="117">
        <v>11</v>
      </c>
      <c r="K14" s="117">
        <v>16</v>
      </c>
      <c r="L14" s="132" t="s">
        <v>336</v>
      </c>
      <c r="M14" s="90" t="s">
        <v>337</v>
      </c>
      <c r="N14" s="128" t="s">
        <v>326</v>
      </c>
      <c r="O14" s="128" t="s">
        <v>327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>
      <c r="A15" s="90" t="s">
        <v>306</v>
      </c>
      <c r="B15" s="90" t="s">
        <v>314</v>
      </c>
      <c r="C15" s="98">
        <v>42759</v>
      </c>
      <c r="D15" s="115">
        <f t="shared" si="1"/>
        <v>2</v>
      </c>
      <c r="E15" s="116">
        <f t="shared" si="2"/>
        <v>60</v>
      </c>
      <c r="F15" s="138">
        <f t="shared" si="7"/>
        <v>36</v>
      </c>
      <c r="G15" s="116">
        <v>36</v>
      </c>
      <c r="H15" s="131">
        <f t="shared" si="4"/>
        <v>24</v>
      </c>
      <c r="I15" s="131"/>
      <c r="J15" s="117">
        <v>19</v>
      </c>
      <c r="K15" s="117">
        <v>21</v>
      </c>
      <c r="L15" s="132" t="s">
        <v>336</v>
      </c>
      <c r="M15" s="90" t="s">
        <v>338</v>
      </c>
      <c r="N15" s="128" t="s">
        <v>326</v>
      </c>
      <c r="O15" s="128" t="s">
        <v>327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>
      <c r="A16" s="90" t="s">
        <v>306</v>
      </c>
      <c r="B16" s="90" t="s">
        <v>307</v>
      </c>
      <c r="C16" s="98">
        <v>42761</v>
      </c>
      <c r="D16" s="115">
        <f t="shared" si="1"/>
        <v>2</v>
      </c>
      <c r="E16" s="116">
        <f t="shared" si="2"/>
        <v>60</v>
      </c>
      <c r="F16" s="139">
        <f>(15*D16*1.2)</f>
        <v>36</v>
      </c>
      <c r="G16" s="116">
        <v>36</v>
      </c>
      <c r="H16" s="131">
        <f t="shared" si="4"/>
        <v>24</v>
      </c>
      <c r="I16" s="131"/>
      <c r="J16" s="117">
        <v>19</v>
      </c>
      <c r="K16" s="117">
        <v>21</v>
      </c>
      <c r="L16" s="140" t="s">
        <v>339</v>
      </c>
      <c r="M16" s="90" t="s">
        <v>340</v>
      </c>
      <c r="N16" s="140" t="s">
        <v>341</v>
      </c>
      <c r="O16" s="128" t="s">
        <v>327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>
      <c r="A17" s="90" t="s">
        <v>306</v>
      </c>
      <c r="B17" s="90" t="s">
        <v>310</v>
      </c>
      <c r="C17" s="98">
        <v>42763</v>
      </c>
      <c r="D17" s="115">
        <f t="shared" si="1"/>
        <v>5</v>
      </c>
      <c r="E17" s="116">
        <f t="shared" si="2"/>
        <v>150</v>
      </c>
      <c r="F17" s="133">
        <f>(15*3*1.2)+(30*2*1.2)</f>
        <v>126</v>
      </c>
      <c r="G17" s="116">
        <v>126</v>
      </c>
      <c r="H17" s="131">
        <f t="shared" si="4"/>
        <v>24</v>
      </c>
      <c r="I17" s="131"/>
      <c r="J17" s="117">
        <v>11</v>
      </c>
      <c r="K17" s="117">
        <v>16</v>
      </c>
      <c r="L17" s="120" t="s">
        <v>342</v>
      </c>
      <c r="M17" s="90" t="s">
        <v>343</v>
      </c>
      <c r="N17" s="128" t="s">
        <v>326</v>
      </c>
      <c r="O17" s="128" t="s">
        <v>327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>
      <c r="A18" s="90" t="s">
        <v>306</v>
      </c>
      <c r="B18" s="90" t="s">
        <v>314</v>
      </c>
      <c r="C18" s="98">
        <v>42766</v>
      </c>
      <c r="D18" s="115">
        <f t="shared" si="1"/>
        <v>2</v>
      </c>
      <c r="E18" s="116">
        <f t="shared" si="2"/>
        <v>60</v>
      </c>
      <c r="F18" s="138">
        <f>15*D18*1.2</f>
        <v>36</v>
      </c>
      <c r="G18" s="116">
        <v>36</v>
      </c>
      <c r="H18" s="131">
        <f t="shared" si="4"/>
        <v>24</v>
      </c>
      <c r="I18" s="131"/>
      <c r="J18" s="117">
        <v>19</v>
      </c>
      <c r="K18" s="117">
        <v>21</v>
      </c>
      <c r="L18" s="132" t="s">
        <v>336</v>
      </c>
      <c r="M18" s="90" t="s">
        <v>344</v>
      </c>
      <c r="N18" s="128" t="s">
        <v>326</v>
      </c>
      <c r="O18" s="128" t="s">
        <v>327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>
      <c r="A19" s="90" t="s">
        <v>306</v>
      </c>
      <c r="B19" s="90" t="s">
        <v>307</v>
      </c>
      <c r="C19" s="98">
        <v>42768</v>
      </c>
      <c r="D19" s="115">
        <f t="shared" si="1"/>
        <v>2</v>
      </c>
      <c r="E19" s="116">
        <f t="shared" si="2"/>
        <v>60</v>
      </c>
      <c r="F19" s="139">
        <f>(15*D19*1.2)</f>
        <v>36</v>
      </c>
      <c r="G19" s="116">
        <v>36</v>
      </c>
      <c r="H19" s="131">
        <f t="shared" si="4"/>
        <v>24</v>
      </c>
      <c r="I19" s="131"/>
      <c r="J19" s="117">
        <v>19</v>
      </c>
      <c r="K19" s="117">
        <v>21</v>
      </c>
      <c r="L19" s="140" t="s">
        <v>339</v>
      </c>
      <c r="M19" s="90" t="s">
        <v>345</v>
      </c>
      <c r="N19" s="140" t="s">
        <v>341</v>
      </c>
      <c r="O19" s="128" t="s">
        <v>327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>
      <c r="A20" s="90" t="s">
        <v>306</v>
      </c>
      <c r="B20" s="90" t="s">
        <v>310</v>
      </c>
      <c r="C20" s="98">
        <v>42770</v>
      </c>
      <c r="D20" s="115">
        <f t="shared" si="1"/>
        <v>5</v>
      </c>
      <c r="E20" s="116">
        <f t="shared" si="2"/>
        <v>150</v>
      </c>
      <c r="F20" s="133">
        <f>30*D20*1.2</f>
        <v>180</v>
      </c>
      <c r="G20" s="116">
        <v>180</v>
      </c>
      <c r="H20" s="131">
        <f t="shared" si="4"/>
        <v>-30</v>
      </c>
      <c r="I20" s="131"/>
      <c r="J20" s="117">
        <v>11</v>
      </c>
      <c r="K20" s="117">
        <v>16</v>
      </c>
      <c r="L20" s="120" t="s">
        <v>328</v>
      </c>
      <c r="M20" s="90" t="s">
        <v>346</v>
      </c>
      <c r="N20" s="128" t="s">
        <v>326</v>
      </c>
      <c r="O20" s="128" t="s">
        <v>327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>
      <c r="A21" s="90" t="s">
        <v>306</v>
      </c>
      <c r="B21" s="90" t="s">
        <v>314</v>
      </c>
      <c r="C21" s="98">
        <v>42773</v>
      </c>
      <c r="D21" s="115">
        <f t="shared" si="1"/>
        <v>2</v>
      </c>
      <c r="E21" s="116">
        <f t="shared" si="2"/>
        <v>60</v>
      </c>
      <c r="F21" s="138">
        <f>15*D21*1.2</f>
        <v>36</v>
      </c>
      <c r="G21" s="116">
        <v>36</v>
      </c>
      <c r="H21" s="131">
        <f t="shared" si="4"/>
        <v>24</v>
      </c>
      <c r="I21" s="131"/>
      <c r="J21" s="117">
        <v>19</v>
      </c>
      <c r="K21" s="117">
        <v>21</v>
      </c>
      <c r="L21" s="132" t="s">
        <v>336</v>
      </c>
      <c r="M21" s="90" t="s">
        <v>347</v>
      </c>
      <c r="N21" s="128" t="s">
        <v>326</v>
      </c>
      <c r="O21" s="128" t="s">
        <v>327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>
      <c r="A22" s="90" t="s">
        <v>306</v>
      </c>
      <c r="B22" s="90" t="s">
        <v>307</v>
      </c>
      <c r="C22" s="98">
        <v>42775</v>
      </c>
      <c r="D22" s="115">
        <f t="shared" si="1"/>
        <v>2</v>
      </c>
      <c r="E22" s="116">
        <f t="shared" si="2"/>
        <v>60</v>
      </c>
      <c r="F22" s="139">
        <f>(15*D22*1.2)</f>
        <v>36</v>
      </c>
      <c r="G22" s="116">
        <v>36</v>
      </c>
      <c r="H22" s="131">
        <f t="shared" si="4"/>
        <v>24</v>
      </c>
      <c r="I22" s="131"/>
      <c r="J22" s="117">
        <v>19</v>
      </c>
      <c r="K22" s="117">
        <v>21</v>
      </c>
      <c r="L22" s="140" t="s">
        <v>339</v>
      </c>
      <c r="M22" s="90" t="s">
        <v>348</v>
      </c>
      <c r="N22" s="140" t="s">
        <v>341</v>
      </c>
      <c r="O22" s="128" t="s">
        <v>327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>
      <c r="A23" s="90" t="s">
        <v>306</v>
      </c>
      <c r="B23" s="90" t="s">
        <v>310</v>
      </c>
      <c r="C23" s="98">
        <v>42777</v>
      </c>
      <c r="D23" s="115">
        <f t="shared" si="1"/>
        <v>5</v>
      </c>
      <c r="E23" s="116">
        <f t="shared" si="2"/>
        <v>150</v>
      </c>
      <c r="F23" s="138">
        <f t="shared" ref="F23:F24" si="8">15*D23*1.2</f>
        <v>90</v>
      </c>
      <c r="G23" s="116">
        <v>90</v>
      </c>
      <c r="H23" s="131">
        <f t="shared" si="4"/>
        <v>60</v>
      </c>
      <c r="I23" s="131"/>
      <c r="J23" s="117">
        <v>11</v>
      </c>
      <c r="K23" s="117">
        <v>16</v>
      </c>
      <c r="L23" s="132" t="s">
        <v>336</v>
      </c>
      <c r="M23" s="90" t="s">
        <v>346</v>
      </c>
      <c r="N23" s="128" t="s">
        <v>326</v>
      </c>
      <c r="O23" s="128" t="s">
        <v>327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>
      <c r="A24" s="90" t="s">
        <v>306</v>
      </c>
      <c r="B24" s="90" t="s">
        <v>314</v>
      </c>
      <c r="C24" s="98">
        <v>42780</v>
      </c>
      <c r="D24" s="115">
        <f t="shared" si="1"/>
        <v>2</v>
      </c>
      <c r="E24" s="116">
        <f t="shared" si="2"/>
        <v>60</v>
      </c>
      <c r="F24" s="138">
        <f t="shared" si="8"/>
        <v>36</v>
      </c>
      <c r="G24" s="116">
        <v>36</v>
      </c>
      <c r="H24" s="131">
        <f t="shared" si="4"/>
        <v>24</v>
      </c>
      <c r="I24" s="131"/>
      <c r="J24" s="117">
        <v>19</v>
      </c>
      <c r="K24" s="117">
        <v>21</v>
      </c>
      <c r="L24" s="132" t="s">
        <v>336</v>
      </c>
      <c r="M24" s="90" t="s">
        <v>349</v>
      </c>
      <c r="N24" s="128" t="s">
        <v>326</v>
      </c>
      <c r="O24" s="128" t="s">
        <v>327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>
      <c r="A25" s="90" t="s">
        <v>306</v>
      </c>
      <c r="B25" s="90" t="s">
        <v>307</v>
      </c>
      <c r="C25" s="98">
        <v>42782</v>
      </c>
      <c r="D25" s="115">
        <f t="shared" si="1"/>
        <v>2</v>
      </c>
      <c r="E25" s="116">
        <f t="shared" si="2"/>
        <v>60</v>
      </c>
      <c r="F25" s="139">
        <f>(15*D25*1.2)</f>
        <v>36</v>
      </c>
      <c r="G25" s="116">
        <v>36</v>
      </c>
      <c r="H25" s="131">
        <f t="shared" si="4"/>
        <v>24</v>
      </c>
      <c r="I25" s="131"/>
      <c r="J25" s="117">
        <v>19</v>
      </c>
      <c r="K25" s="117">
        <v>21</v>
      </c>
      <c r="L25" s="140" t="s">
        <v>339</v>
      </c>
      <c r="M25" s="90" t="s">
        <v>350</v>
      </c>
      <c r="N25" s="140" t="s">
        <v>341</v>
      </c>
      <c r="O25" s="128" t="s">
        <v>327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>
      <c r="A26" s="90" t="s">
        <v>306</v>
      </c>
      <c r="B26" s="90" t="s">
        <v>310</v>
      </c>
      <c r="C26" s="98">
        <v>42784</v>
      </c>
      <c r="D26" s="115">
        <f t="shared" si="1"/>
        <v>5</v>
      </c>
      <c r="E26" s="116">
        <f t="shared" si="2"/>
        <v>150</v>
      </c>
      <c r="F26" s="133">
        <f>(15*2.5*1.2)+(30*2.5*1.2)</f>
        <v>135</v>
      </c>
      <c r="G26" s="116">
        <v>135</v>
      </c>
      <c r="H26" s="131">
        <f t="shared" si="4"/>
        <v>15</v>
      </c>
      <c r="I26" s="131"/>
      <c r="J26" s="117">
        <v>11</v>
      </c>
      <c r="K26" s="117">
        <v>16</v>
      </c>
      <c r="L26" s="120" t="s">
        <v>351</v>
      </c>
      <c r="M26" s="90" t="s">
        <v>346</v>
      </c>
      <c r="N26" s="128" t="s">
        <v>326</v>
      </c>
      <c r="O26" s="128" t="s">
        <v>327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>
      <c r="A27" s="90" t="s">
        <v>306</v>
      </c>
      <c r="B27" s="90" t="s">
        <v>314</v>
      </c>
      <c r="C27" s="98">
        <v>42787</v>
      </c>
      <c r="D27" s="115">
        <f t="shared" si="1"/>
        <v>2</v>
      </c>
      <c r="E27" s="116">
        <f t="shared" si="2"/>
        <v>60</v>
      </c>
      <c r="F27" s="138">
        <f>15*D27*1.2</f>
        <v>36</v>
      </c>
      <c r="G27" s="116">
        <v>36</v>
      </c>
      <c r="H27" s="131">
        <f t="shared" si="4"/>
        <v>24</v>
      </c>
      <c r="I27" s="131"/>
      <c r="J27" s="117">
        <v>19</v>
      </c>
      <c r="K27" s="117">
        <v>21</v>
      </c>
      <c r="L27" s="132" t="s">
        <v>336</v>
      </c>
      <c r="M27" s="90" t="s">
        <v>352</v>
      </c>
      <c r="N27" s="128" t="s">
        <v>326</v>
      </c>
      <c r="O27" s="128" t="s">
        <v>327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>
      <c r="A28" s="141" t="s">
        <v>306</v>
      </c>
      <c r="B28" s="141" t="s">
        <v>309</v>
      </c>
      <c r="C28" s="142">
        <v>42790</v>
      </c>
      <c r="D28" s="115">
        <f t="shared" si="1"/>
        <v>2</v>
      </c>
      <c r="E28" s="116">
        <f t="shared" si="2"/>
        <v>60</v>
      </c>
      <c r="F28" s="134">
        <f t="shared" ref="F28:F29" si="9">40*D28</f>
        <v>80</v>
      </c>
      <c r="G28" s="130">
        <v>80</v>
      </c>
      <c r="H28" s="131">
        <f t="shared" si="4"/>
        <v>-20</v>
      </c>
      <c r="I28" s="131"/>
      <c r="J28" s="117">
        <v>19</v>
      </c>
      <c r="K28" s="117">
        <v>21</v>
      </c>
      <c r="L28" s="135" t="s">
        <v>353</v>
      </c>
      <c r="M28" s="90" t="s">
        <v>354</v>
      </c>
      <c r="N28" s="128" t="s">
        <v>332</v>
      </c>
      <c r="O28" s="128" t="s">
        <v>333</v>
      </c>
      <c r="P28" s="128"/>
      <c r="Q28" s="128"/>
      <c r="R28" s="128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>
      <c r="A29" s="141" t="s">
        <v>306</v>
      </c>
      <c r="B29" s="141" t="s">
        <v>355</v>
      </c>
      <c r="C29" s="142">
        <v>42792</v>
      </c>
      <c r="D29" s="115">
        <f t="shared" si="1"/>
        <v>5</v>
      </c>
      <c r="E29" s="116">
        <f t="shared" si="2"/>
        <v>150</v>
      </c>
      <c r="F29" s="134">
        <f t="shared" si="9"/>
        <v>200</v>
      </c>
      <c r="G29" s="130">
        <v>200</v>
      </c>
      <c r="H29" s="131">
        <f t="shared" si="4"/>
        <v>-50</v>
      </c>
      <c r="I29" s="131"/>
      <c r="J29" s="117">
        <v>11</v>
      </c>
      <c r="K29" s="117">
        <v>16</v>
      </c>
      <c r="L29" s="135" t="s">
        <v>353</v>
      </c>
      <c r="M29" s="90" t="s">
        <v>356</v>
      </c>
      <c r="N29" s="128" t="s">
        <v>332</v>
      </c>
      <c r="O29" s="128" t="s">
        <v>333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>
      <c r="A30" s="90" t="s">
        <v>306</v>
      </c>
      <c r="B30" s="90" t="s">
        <v>314</v>
      </c>
      <c r="C30" s="98">
        <v>42794</v>
      </c>
      <c r="D30" s="115">
        <f t="shared" si="1"/>
        <v>2</v>
      </c>
      <c r="E30" s="116">
        <f t="shared" si="2"/>
        <v>60</v>
      </c>
      <c r="F30" s="138">
        <f>15*D30*1.2</f>
        <v>36</v>
      </c>
      <c r="G30" s="116">
        <v>36</v>
      </c>
      <c r="H30" s="131">
        <f t="shared" si="4"/>
        <v>24</v>
      </c>
      <c r="I30" s="131"/>
      <c r="J30" s="117">
        <v>19</v>
      </c>
      <c r="K30" s="117">
        <v>21</v>
      </c>
      <c r="L30" s="132" t="s">
        <v>336</v>
      </c>
      <c r="M30" s="90" t="s">
        <v>352</v>
      </c>
      <c r="N30" s="128" t="s">
        <v>326</v>
      </c>
      <c r="O30" s="128" t="s">
        <v>327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>
      <c r="A31" s="90" t="s">
        <v>306</v>
      </c>
      <c r="B31" s="90" t="s">
        <v>307</v>
      </c>
      <c r="C31" s="98">
        <v>42796</v>
      </c>
      <c r="D31" s="115">
        <f t="shared" si="1"/>
        <v>2</v>
      </c>
      <c r="E31" s="116">
        <f t="shared" si="2"/>
        <v>60</v>
      </c>
      <c r="F31" s="133">
        <f>30*D31*1.2</f>
        <v>72</v>
      </c>
      <c r="G31" s="116">
        <v>72</v>
      </c>
      <c r="H31" s="131">
        <f t="shared" si="4"/>
        <v>-12</v>
      </c>
      <c r="I31" s="131"/>
      <c r="J31" s="117">
        <v>19</v>
      </c>
      <c r="K31" s="117">
        <v>21</v>
      </c>
      <c r="L31" s="120" t="s">
        <v>357</v>
      </c>
      <c r="M31" s="90" t="s">
        <v>354</v>
      </c>
      <c r="N31" s="128" t="s">
        <v>326</v>
      </c>
      <c r="O31" s="128" t="s">
        <v>327</v>
      </c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5.75" customHeight="1">
      <c r="A32" s="90" t="s">
        <v>306</v>
      </c>
      <c r="B32" s="90" t="s">
        <v>310</v>
      </c>
      <c r="C32" s="98">
        <v>42798</v>
      </c>
      <c r="D32" s="115">
        <f t="shared" si="1"/>
        <v>5</v>
      </c>
      <c r="E32" s="116">
        <f t="shared" si="2"/>
        <v>150</v>
      </c>
      <c r="F32" s="138">
        <f t="shared" ref="F32:F34" si="10">15*D32*1.2</f>
        <v>90</v>
      </c>
      <c r="G32" s="116">
        <v>90</v>
      </c>
      <c r="H32" s="131">
        <f t="shared" si="4"/>
        <v>60</v>
      </c>
      <c r="I32" s="131"/>
      <c r="J32" s="117">
        <v>11</v>
      </c>
      <c r="K32" s="117">
        <v>16</v>
      </c>
      <c r="L32" s="132" t="s">
        <v>336</v>
      </c>
      <c r="M32" s="90" t="s">
        <v>356</v>
      </c>
      <c r="N32" s="128" t="s">
        <v>326</v>
      </c>
      <c r="O32" s="128" t="s">
        <v>327</v>
      </c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>
      <c r="A33" s="90" t="s">
        <v>306</v>
      </c>
      <c r="B33" s="90" t="s">
        <v>314</v>
      </c>
      <c r="C33" s="98">
        <v>42801</v>
      </c>
      <c r="D33" s="115">
        <f t="shared" si="1"/>
        <v>2</v>
      </c>
      <c r="E33" s="116">
        <f t="shared" si="2"/>
        <v>60</v>
      </c>
      <c r="F33" s="138">
        <f t="shared" si="10"/>
        <v>36</v>
      </c>
      <c r="G33" s="116">
        <v>36</v>
      </c>
      <c r="H33" s="131">
        <f t="shared" si="4"/>
        <v>24</v>
      </c>
      <c r="I33" s="131"/>
      <c r="J33" s="117">
        <v>19</v>
      </c>
      <c r="K33" s="117">
        <v>21</v>
      </c>
      <c r="L33" s="132" t="s">
        <v>336</v>
      </c>
      <c r="M33" s="90" t="s">
        <v>358</v>
      </c>
      <c r="N33" s="128" t="s">
        <v>326</v>
      </c>
      <c r="O33" s="128" t="s">
        <v>327</v>
      </c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>
      <c r="A34" s="90" t="s">
        <v>306</v>
      </c>
      <c r="B34" s="90" t="s">
        <v>307</v>
      </c>
      <c r="C34" s="98">
        <v>42803</v>
      </c>
      <c r="D34" s="115">
        <f t="shared" si="1"/>
        <v>2</v>
      </c>
      <c r="E34" s="116">
        <f t="shared" si="2"/>
        <v>60</v>
      </c>
      <c r="F34" s="138">
        <f t="shared" si="10"/>
        <v>36</v>
      </c>
      <c r="G34" s="116">
        <v>36</v>
      </c>
      <c r="H34" s="131">
        <f t="shared" si="4"/>
        <v>24</v>
      </c>
      <c r="I34" s="131"/>
      <c r="J34" s="117">
        <v>19</v>
      </c>
      <c r="K34" s="117">
        <v>21</v>
      </c>
      <c r="L34" s="132" t="s">
        <v>336</v>
      </c>
      <c r="M34" s="90" t="s">
        <v>359</v>
      </c>
      <c r="N34" s="128" t="s">
        <v>326</v>
      </c>
      <c r="O34" s="128" t="s">
        <v>327</v>
      </c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>
      <c r="A35" s="90" t="s">
        <v>306</v>
      </c>
      <c r="B35" s="90" t="s">
        <v>310</v>
      </c>
      <c r="C35" s="98">
        <v>42805</v>
      </c>
      <c r="D35" s="115">
        <f t="shared" si="1"/>
        <v>6</v>
      </c>
      <c r="E35" s="116">
        <f t="shared" si="2"/>
        <v>180</v>
      </c>
      <c r="F35" s="133">
        <f>(15*2*1.2)+(30*4*1.2)</f>
        <v>180</v>
      </c>
      <c r="G35" s="116">
        <v>180</v>
      </c>
      <c r="H35" s="131">
        <f t="shared" si="4"/>
        <v>0</v>
      </c>
      <c r="I35" s="131"/>
      <c r="J35" s="117">
        <v>11</v>
      </c>
      <c r="K35" s="117">
        <v>17</v>
      </c>
      <c r="L35" s="120" t="s">
        <v>360</v>
      </c>
      <c r="M35" s="90" t="s">
        <v>356</v>
      </c>
      <c r="N35" s="128" t="s">
        <v>326</v>
      </c>
      <c r="O35" s="128" t="s">
        <v>327</v>
      </c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>
      <c r="A36" s="90" t="s">
        <v>306</v>
      </c>
      <c r="B36" s="90" t="s">
        <v>314</v>
      </c>
      <c r="C36" s="98">
        <v>42808</v>
      </c>
      <c r="D36" s="115">
        <f t="shared" si="1"/>
        <v>3</v>
      </c>
      <c r="E36" s="116">
        <f t="shared" si="2"/>
        <v>90</v>
      </c>
      <c r="F36" s="133">
        <f t="shared" ref="F36:F37" si="11">(15*2*1.2)+(30*1*1.2)</f>
        <v>72</v>
      </c>
      <c r="G36" s="116">
        <v>72</v>
      </c>
      <c r="H36" s="131">
        <f t="shared" si="4"/>
        <v>18</v>
      </c>
      <c r="I36" s="131"/>
      <c r="J36" s="117">
        <v>19</v>
      </c>
      <c r="K36" s="117">
        <v>22</v>
      </c>
      <c r="L36" s="120" t="s">
        <v>361</v>
      </c>
      <c r="M36" s="90" t="s">
        <v>352</v>
      </c>
      <c r="N36" s="128" t="s">
        <v>326</v>
      </c>
      <c r="O36" s="128" t="s">
        <v>327</v>
      </c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>
      <c r="A37" s="90" t="s">
        <v>306</v>
      </c>
      <c r="B37" s="90" t="s">
        <v>307</v>
      </c>
      <c r="C37" s="98">
        <v>42810</v>
      </c>
      <c r="D37" s="115">
        <f t="shared" si="1"/>
        <v>3</v>
      </c>
      <c r="E37" s="116">
        <f t="shared" si="2"/>
        <v>90</v>
      </c>
      <c r="F37" s="133">
        <f t="shared" si="11"/>
        <v>72</v>
      </c>
      <c r="G37" s="116">
        <v>72</v>
      </c>
      <c r="H37" s="131">
        <f t="shared" si="4"/>
        <v>18</v>
      </c>
      <c r="I37" s="131"/>
      <c r="J37" s="117">
        <v>19</v>
      </c>
      <c r="K37" s="117">
        <v>22</v>
      </c>
      <c r="L37" s="120" t="s">
        <v>361</v>
      </c>
      <c r="M37" s="90" t="s">
        <v>354</v>
      </c>
      <c r="N37" s="128" t="s">
        <v>326</v>
      </c>
      <c r="O37" s="128" t="s">
        <v>327</v>
      </c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>
      <c r="A38" s="90" t="s">
        <v>306</v>
      </c>
      <c r="B38" s="90" t="s">
        <v>310</v>
      </c>
      <c r="C38" s="98">
        <v>42812</v>
      </c>
      <c r="D38" s="115">
        <f t="shared" si="1"/>
        <v>8</v>
      </c>
      <c r="E38" s="116">
        <f t="shared" si="2"/>
        <v>240</v>
      </c>
      <c r="F38" s="133">
        <f>(15*6*1.2)+(30*2*1.2)</f>
        <v>180</v>
      </c>
      <c r="G38" s="116">
        <v>180</v>
      </c>
      <c r="H38" s="131">
        <f t="shared" si="4"/>
        <v>60</v>
      </c>
      <c r="I38" s="131"/>
      <c r="J38" s="117">
        <v>10</v>
      </c>
      <c r="K38" s="117">
        <v>18</v>
      </c>
      <c r="L38" s="120" t="s">
        <v>362</v>
      </c>
      <c r="M38" s="90" t="s">
        <v>363</v>
      </c>
      <c r="N38" s="128" t="s">
        <v>326</v>
      </c>
      <c r="O38" s="128" t="s">
        <v>327</v>
      </c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>
      <c r="A39" s="90" t="s">
        <v>306</v>
      </c>
      <c r="B39" s="90" t="s">
        <v>314</v>
      </c>
      <c r="C39" s="98">
        <v>42815</v>
      </c>
      <c r="D39" s="115">
        <f t="shared" si="1"/>
        <v>3</v>
      </c>
      <c r="E39" s="116">
        <f t="shared" si="2"/>
        <v>90</v>
      </c>
      <c r="F39" s="133">
        <f t="shared" ref="F39:F40" si="12">(15*2*1.2)+(30*1*1.2)</f>
        <v>72</v>
      </c>
      <c r="G39" s="116">
        <v>72</v>
      </c>
      <c r="H39" s="131">
        <f t="shared" si="4"/>
        <v>18</v>
      </c>
      <c r="I39" s="131"/>
      <c r="J39" s="117">
        <v>19</v>
      </c>
      <c r="K39" s="117">
        <v>22</v>
      </c>
      <c r="L39" s="120" t="s">
        <v>361</v>
      </c>
      <c r="M39" s="90" t="s">
        <v>364</v>
      </c>
      <c r="N39" s="128" t="s">
        <v>326</v>
      </c>
      <c r="O39" s="128" t="s">
        <v>327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>
      <c r="A40" s="90" t="s">
        <v>306</v>
      </c>
      <c r="B40" s="90" t="s">
        <v>307</v>
      </c>
      <c r="C40" s="98">
        <v>42817</v>
      </c>
      <c r="D40" s="115">
        <f t="shared" si="1"/>
        <v>3</v>
      </c>
      <c r="E40" s="116">
        <f t="shared" si="2"/>
        <v>90</v>
      </c>
      <c r="F40" s="133">
        <f t="shared" si="12"/>
        <v>72</v>
      </c>
      <c r="G40" s="116">
        <v>72</v>
      </c>
      <c r="H40" s="131">
        <f t="shared" si="4"/>
        <v>18</v>
      </c>
      <c r="I40" s="131"/>
      <c r="J40" s="117">
        <v>19</v>
      </c>
      <c r="K40" s="117">
        <v>22</v>
      </c>
      <c r="L40" s="120" t="s">
        <v>361</v>
      </c>
      <c r="M40" s="90" t="s">
        <v>364</v>
      </c>
      <c r="N40" s="128" t="s">
        <v>326</v>
      </c>
      <c r="O40" s="128" t="s">
        <v>327</v>
      </c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>
      <c r="A41" s="90" t="s">
        <v>306</v>
      </c>
      <c r="B41" s="90" t="s">
        <v>310</v>
      </c>
      <c r="C41" s="98">
        <v>42819</v>
      </c>
      <c r="D41" s="115">
        <f t="shared" si="1"/>
        <v>7</v>
      </c>
      <c r="E41" s="116">
        <v>240</v>
      </c>
      <c r="F41" s="134">
        <f>40*D41</f>
        <v>280</v>
      </c>
      <c r="G41" s="130">
        <v>280</v>
      </c>
      <c r="H41" s="131">
        <f t="shared" si="4"/>
        <v>-40</v>
      </c>
      <c r="I41" s="131"/>
      <c r="J41" s="117">
        <v>11</v>
      </c>
      <c r="K41" s="117">
        <v>18</v>
      </c>
      <c r="L41" s="135" t="s">
        <v>353</v>
      </c>
      <c r="M41" s="90" t="s">
        <v>365</v>
      </c>
      <c r="N41" s="128" t="s">
        <v>332</v>
      </c>
      <c r="O41" s="128" t="s">
        <v>333</v>
      </c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128"/>
      <c r="O42" s="128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128"/>
      <c r="O43" s="128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128"/>
      <c r="O44" s="128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128"/>
      <c r="O45" s="128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128"/>
      <c r="O46" s="128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128"/>
      <c r="O47" s="128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128"/>
      <c r="O48" s="128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128"/>
      <c r="O49" s="128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128"/>
      <c r="O50" s="128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128"/>
      <c r="O51" s="128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128"/>
      <c r="O52" s="128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128"/>
      <c r="O53" s="128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128"/>
      <c r="O54" s="128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128"/>
      <c r="O55" s="128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128"/>
      <c r="O56" s="128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128"/>
      <c r="O57" s="128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128"/>
      <c r="O58" s="128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128"/>
      <c r="O59" s="128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128"/>
      <c r="O60" s="128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128"/>
      <c r="O61" s="128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128"/>
      <c r="O62" s="128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128"/>
      <c r="O63" s="128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128"/>
      <c r="O64" s="128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128"/>
      <c r="O65" s="128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128"/>
      <c r="O66" s="128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128"/>
      <c r="O67" s="128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128"/>
      <c r="O68" s="128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28"/>
      <c r="O69" s="128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28"/>
      <c r="O70" s="128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28"/>
      <c r="O71" s="128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28"/>
      <c r="O72" s="128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28"/>
      <c r="O73" s="128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28"/>
      <c r="O74" s="128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28"/>
      <c r="O75" s="128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128"/>
      <c r="O76" s="128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128"/>
      <c r="O77" s="128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128"/>
      <c r="O78" s="128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128"/>
      <c r="O79" s="128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128"/>
      <c r="O80" s="128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128"/>
      <c r="O81" s="128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128"/>
      <c r="O82" s="128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128"/>
      <c r="O83" s="128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128"/>
      <c r="O84" s="128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128"/>
      <c r="O85" s="128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128"/>
      <c r="O86" s="128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128"/>
      <c r="O87" s="128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128"/>
      <c r="O88" s="128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128"/>
      <c r="O89" s="128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128"/>
      <c r="O90" s="128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128"/>
      <c r="O91" s="128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128"/>
      <c r="O92" s="128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128"/>
      <c r="O93" s="128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128"/>
      <c r="O94" s="128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128"/>
      <c r="O95" s="128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128"/>
      <c r="O96" s="128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128"/>
      <c r="O97" s="128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128"/>
      <c r="O98" s="128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128"/>
      <c r="O99" s="128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128"/>
      <c r="O100" s="128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128"/>
      <c r="O101" s="128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128"/>
      <c r="O102" s="128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128"/>
      <c r="O103" s="128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128"/>
      <c r="O104" s="128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128"/>
      <c r="O105" s="128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128"/>
      <c r="O106" s="128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128"/>
      <c r="O107" s="128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128"/>
      <c r="O108" s="128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128"/>
      <c r="O109" s="128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128"/>
      <c r="O110" s="128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128"/>
      <c r="O111" s="128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128"/>
      <c r="O112" s="128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128"/>
      <c r="O113" s="128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128"/>
      <c r="O114" s="128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128"/>
      <c r="O115" s="128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128"/>
      <c r="O116" s="128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128"/>
      <c r="O117" s="128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128"/>
      <c r="O118" s="128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128"/>
      <c r="O119" s="128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128"/>
      <c r="O120" s="128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128"/>
      <c r="O121" s="128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128"/>
      <c r="O122" s="128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128"/>
      <c r="O123" s="128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128"/>
      <c r="O124" s="128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128"/>
      <c r="O125" s="128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128"/>
      <c r="O126" s="128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128"/>
      <c r="O127" s="128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128"/>
      <c r="O128" s="128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128"/>
      <c r="O129" s="128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128"/>
      <c r="O130" s="128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128"/>
      <c r="O131" s="128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128"/>
      <c r="O132" s="128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128"/>
      <c r="O133" s="128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128"/>
      <c r="O134" s="128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128"/>
      <c r="O135" s="128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128"/>
      <c r="O136" s="128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128"/>
      <c r="O137" s="128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128"/>
      <c r="O138" s="128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128"/>
      <c r="O139" s="128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128"/>
      <c r="O140" s="128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128"/>
      <c r="O141" s="128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128"/>
      <c r="O142" s="128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128"/>
      <c r="O143" s="128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128"/>
      <c r="O144" s="128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128"/>
      <c r="O145" s="128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128"/>
      <c r="O146" s="128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128"/>
      <c r="O147" s="128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128"/>
      <c r="O148" s="128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128"/>
      <c r="O149" s="128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128"/>
      <c r="O150" s="128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128"/>
      <c r="O151" s="128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128"/>
      <c r="O152" s="128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128"/>
      <c r="O153" s="128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128"/>
      <c r="O154" s="128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128"/>
      <c r="O155" s="128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128"/>
      <c r="O156" s="128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128"/>
      <c r="O157" s="128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128"/>
      <c r="O158" s="128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128"/>
      <c r="O159" s="128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128"/>
      <c r="O160" s="128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128"/>
      <c r="O161" s="128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128"/>
      <c r="O162" s="128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128"/>
      <c r="O163" s="128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128"/>
      <c r="O164" s="128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128"/>
      <c r="O165" s="128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128"/>
      <c r="O166" s="128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128"/>
      <c r="O167" s="128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128"/>
      <c r="O168" s="128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128"/>
      <c r="O169" s="128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128"/>
      <c r="O170" s="128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128"/>
      <c r="O171" s="128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128"/>
      <c r="O172" s="128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128"/>
      <c r="O173" s="128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128"/>
      <c r="O174" s="128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128"/>
      <c r="O175" s="128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128"/>
      <c r="O176" s="128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128"/>
      <c r="O177" s="128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128"/>
      <c r="O178" s="128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128"/>
      <c r="O179" s="128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128"/>
      <c r="O180" s="128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128"/>
      <c r="O181" s="128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128"/>
      <c r="O182" s="128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128"/>
      <c r="O183" s="128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128"/>
      <c r="O184" s="128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128"/>
      <c r="O185" s="128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128"/>
      <c r="O186" s="128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128"/>
      <c r="O187" s="128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128"/>
      <c r="O188" s="128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128"/>
      <c r="O189" s="128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128"/>
      <c r="O190" s="128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128"/>
      <c r="O191" s="128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128"/>
      <c r="O192" s="128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128"/>
      <c r="O193" s="128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128"/>
      <c r="O194" s="128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128"/>
      <c r="O195" s="128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128"/>
      <c r="O196" s="128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128"/>
      <c r="O197" s="128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128"/>
      <c r="O198" s="128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128"/>
      <c r="O199" s="128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128"/>
      <c r="O200" s="128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128"/>
      <c r="O201" s="128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128"/>
      <c r="O202" s="128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128"/>
      <c r="O203" s="128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128"/>
      <c r="O204" s="128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128"/>
      <c r="O205" s="128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128"/>
      <c r="O206" s="128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128"/>
      <c r="O207" s="128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128"/>
      <c r="O208" s="128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128"/>
      <c r="O209" s="128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128"/>
      <c r="O210" s="128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128"/>
      <c r="O211" s="128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128"/>
      <c r="O212" s="128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128"/>
      <c r="O213" s="128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128"/>
      <c r="O214" s="128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128"/>
      <c r="O215" s="128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128"/>
      <c r="O216" s="128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128"/>
      <c r="O217" s="128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128"/>
      <c r="O218" s="128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128"/>
      <c r="O219" s="128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128"/>
      <c r="O220" s="128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128"/>
      <c r="O221" s="128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128"/>
      <c r="O222" s="128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128"/>
      <c r="O223" s="128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128"/>
      <c r="O224" s="128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128"/>
      <c r="O225" s="128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128"/>
      <c r="O226" s="128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128"/>
      <c r="O227" s="128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128"/>
      <c r="O228" s="128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128"/>
      <c r="O229" s="128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128"/>
      <c r="O230" s="128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128"/>
      <c r="O231" s="128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128"/>
      <c r="O232" s="128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128"/>
      <c r="O233" s="128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128"/>
      <c r="O234" s="128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128"/>
      <c r="O235" s="128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128"/>
      <c r="O236" s="128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128"/>
      <c r="O237" s="128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128"/>
      <c r="O238" s="128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128"/>
      <c r="O239" s="128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128"/>
      <c r="O240" s="128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128"/>
      <c r="O241" s="128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128"/>
      <c r="O242" s="128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128"/>
      <c r="O243" s="128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128"/>
      <c r="O244" s="128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128"/>
      <c r="O245" s="128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128"/>
      <c r="O246" s="128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128"/>
      <c r="O247" s="128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128"/>
      <c r="O248" s="128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128"/>
      <c r="O249" s="128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128"/>
      <c r="O250" s="128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128"/>
      <c r="O251" s="128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128"/>
      <c r="O252" s="128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128"/>
      <c r="O253" s="128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128"/>
      <c r="O254" s="128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128"/>
      <c r="O255" s="128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128"/>
      <c r="O256" s="128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128"/>
      <c r="O257" s="128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128"/>
      <c r="O258" s="128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128"/>
      <c r="O259" s="128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128"/>
      <c r="O260" s="128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128"/>
      <c r="O261" s="128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128"/>
      <c r="O262" s="128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128"/>
      <c r="O263" s="128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128"/>
      <c r="O264" s="128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128"/>
      <c r="O265" s="128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128"/>
      <c r="O266" s="128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128"/>
      <c r="O267" s="128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128"/>
      <c r="O268" s="128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128"/>
      <c r="O269" s="128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128"/>
      <c r="O270" s="128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128"/>
      <c r="O271" s="128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128"/>
      <c r="O272" s="128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128"/>
      <c r="O273" s="128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128"/>
      <c r="O274" s="128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128"/>
      <c r="O275" s="128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128"/>
      <c r="O276" s="128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128"/>
      <c r="O277" s="128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128"/>
      <c r="O278" s="128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128"/>
      <c r="O279" s="128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128"/>
      <c r="O280" s="128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128"/>
      <c r="O281" s="128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128"/>
      <c r="O282" s="128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128"/>
      <c r="O283" s="128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128"/>
      <c r="O284" s="128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128"/>
      <c r="O285" s="128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128"/>
      <c r="O286" s="128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128"/>
      <c r="O287" s="128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128"/>
      <c r="O288" s="128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128"/>
      <c r="O289" s="128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128"/>
      <c r="O290" s="128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128"/>
      <c r="O291" s="128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128"/>
      <c r="O292" s="128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128"/>
      <c r="O293" s="128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128"/>
      <c r="O294" s="128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128"/>
      <c r="O295" s="128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128"/>
      <c r="O296" s="128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128"/>
      <c r="O297" s="128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128"/>
      <c r="O298" s="128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128"/>
      <c r="O299" s="128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128"/>
      <c r="O300" s="128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128"/>
      <c r="O301" s="128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128"/>
      <c r="O302" s="128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128"/>
      <c r="O303" s="128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5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128"/>
      <c r="O304" s="128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5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128"/>
      <c r="O305" s="128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5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128"/>
      <c r="O306" s="128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5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128"/>
      <c r="O307" s="128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5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128"/>
      <c r="O308" s="128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5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128"/>
      <c r="O309" s="128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5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128"/>
      <c r="O310" s="128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5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128"/>
      <c r="O311" s="128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5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128"/>
      <c r="O312" s="128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5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128"/>
      <c r="O313" s="128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5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128"/>
      <c r="O314" s="128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5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128"/>
      <c r="O315" s="128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5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128"/>
      <c r="O316" s="128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5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128"/>
      <c r="O317" s="128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5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128"/>
      <c r="O318" s="128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5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128"/>
      <c r="O319" s="128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5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128"/>
      <c r="O320" s="128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5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128"/>
      <c r="O321" s="128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5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128"/>
      <c r="O322" s="128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5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128"/>
      <c r="O323" s="128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5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128"/>
      <c r="O324" s="128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5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128"/>
      <c r="O325" s="128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5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128"/>
      <c r="O326" s="128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5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128"/>
      <c r="O327" s="128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5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128"/>
      <c r="O328" s="128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5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128"/>
      <c r="O329" s="128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5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128"/>
      <c r="O330" s="128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5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128"/>
      <c r="O331" s="128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5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128"/>
      <c r="O332" s="128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5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128"/>
      <c r="O333" s="128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5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128"/>
      <c r="O334" s="128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5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128"/>
      <c r="O335" s="128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5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128"/>
      <c r="O336" s="128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5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128"/>
      <c r="O337" s="128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5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128"/>
      <c r="O338" s="128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5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128"/>
      <c r="O339" s="128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5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128"/>
      <c r="O340" s="128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5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128"/>
      <c r="O341" s="128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5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128"/>
      <c r="O342" s="128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5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128"/>
      <c r="O343" s="128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5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128"/>
      <c r="O344" s="128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5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128"/>
      <c r="O345" s="128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5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128"/>
      <c r="O346" s="128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5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128"/>
      <c r="O347" s="128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5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128"/>
      <c r="O348" s="128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5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128"/>
      <c r="O349" s="128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5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128"/>
      <c r="O350" s="128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5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128"/>
      <c r="O351" s="128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5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128"/>
      <c r="O352" s="128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5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128"/>
      <c r="O353" s="128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5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128"/>
      <c r="O354" s="128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5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128"/>
      <c r="O355" s="128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5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128"/>
      <c r="O356" s="128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5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128"/>
      <c r="O357" s="128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5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128"/>
      <c r="O358" s="128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5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128"/>
      <c r="O359" s="128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5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128"/>
      <c r="O360" s="128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5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128"/>
      <c r="O361" s="128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5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128"/>
      <c r="O362" s="128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5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128"/>
      <c r="O363" s="128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5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128"/>
      <c r="O364" s="128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5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128"/>
      <c r="O365" s="128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5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128"/>
      <c r="O366" s="128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5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128"/>
      <c r="O367" s="128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5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128"/>
      <c r="O368" s="128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5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128"/>
      <c r="O369" s="128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5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128"/>
      <c r="O370" s="128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5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128"/>
      <c r="O371" s="128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5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128"/>
      <c r="O372" s="128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5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128"/>
      <c r="O373" s="128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5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128"/>
      <c r="O374" s="128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5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128"/>
      <c r="O375" s="128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5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128"/>
      <c r="O376" s="128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5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128"/>
      <c r="O377" s="128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5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128"/>
      <c r="O378" s="128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5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128"/>
      <c r="O379" s="128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5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128"/>
      <c r="O380" s="128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5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128"/>
      <c r="O381" s="128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5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128"/>
      <c r="O382" s="128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5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128"/>
      <c r="O383" s="128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5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128"/>
      <c r="O384" s="128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5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128"/>
      <c r="O385" s="128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5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128"/>
      <c r="O386" s="128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5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128"/>
      <c r="O387" s="128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5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128"/>
      <c r="O388" s="128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5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128"/>
      <c r="O389" s="128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5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128"/>
      <c r="O390" s="128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5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128"/>
      <c r="O391" s="128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5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128"/>
      <c r="O392" s="128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5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128"/>
      <c r="O393" s="128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5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128"/>
      <c r="O394" s="128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5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128"/>
      <c r="O395" s="128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5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128"/>
      <c r="O396" s="128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5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128"/>
      <c r="O397" s="128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5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128"/>
      <c r="O398" s="128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5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128"/>
      <c r="O399" s="128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5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128"/>
      <c r="O400" s="128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5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128"/>
      <c r="O401" s="128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5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128"/>
      <c r="O402" s="128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5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128"/>
      <c r="O403" s="128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5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128"/>
      <c r="O404" s="128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5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128"/>
      <c r="O405" s="128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5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128"/>
      <c r="O406" s="128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5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128"/>
      <c r="O407" s="128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5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128"/>
      <c r="O408" s="128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5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128"/>
      <c r="O409" s="128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5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128"/>
      <c r="O410" s="128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5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128"/>
      <c r="O411" s="128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5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128"/>
      <c r="O412" s="128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5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128"/>
      <c r="O413" s="128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5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128"/>
      <c r="O414" s="128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5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128"/>
      <c r="O415" s="128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5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128"/>
      <c r="O416" s="128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5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128"/>
      <c r="O417" s="128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5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128"/>
      <c r="O418" s="128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5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128"/>
      <c r="O419" s="128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5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128"/>
      <c r="O420" s="128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5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128"/>
      <c r="O421" s="128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5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128"/>
      <c r="O422" s="128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5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128"/>
      <c r="O423" s="128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5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128"/>
      <c r="O424" s="128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5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128"/>
      <c r="O425" s="128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5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128"/>
      <c r="O426" s="128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5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128"/>
      <c r="O427" s="128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5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128"/>
      <c r="O428" s="128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5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128"/>
      <c r="O429" s="128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5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128"/>
      <c r="O430" s="128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5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128"/>
      <c r="O431" s="128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5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128"/>
      <c r="O432" s="128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5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128"/>
      <c r="O433" s="128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5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128"/>
      <c r="O434" s="128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5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128"/>
      <c r="O435" s="128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5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128"/>
      <c r="O436" s="128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5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128"/>
      <c r="O437" s="128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5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128"/>
      <c r="O438" s="128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5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128"/>
      <c r="O439" s="128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5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128"/>
      <c r="O440" s="128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5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128"/>
      <c r="O441" s="128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5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128"/>
      <c r="O442" s="128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5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128"/>
      <c r="O443" s="128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5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128"/>
      <c r="O444" s="128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5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128"/>
      <c r="O445" s="128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5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128"/>
      <c r="O446" s="128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5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128"/>
      <c r="O447" s="128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5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128"/>
      <c r="O448" s="128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5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128"/>
      <c r="O449" s="128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5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128"/>
      <c r="O450" s="128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5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128"/>
      <c r="O451" s="128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5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128"/>
      <c r="O452" s="128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5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128"/>
      <c r="O453" s="128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5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128"/>
      <c r="O454" s="128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5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128"/>
      <c r="O455" s="128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5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128"/>
      <c r="O456" s="128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5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128"/>
      <c r="O457" s="128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5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128"/>
      <c r="O458" s="128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5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128"/>
      <c r="O459" s="128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5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128"/>
      <c r="O460" s="128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5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128"/>
      <c r="O461" s="128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5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128"/>
      <c r="O462" s="128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5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128"/>
      <c r="O463" s="128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5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128"/>
      <c r="O464" s="128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5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128"/>
      <c r="O465" s="128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5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128"/>
      <c r="O466" s="128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5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128"/>
      <c r="O467" s="128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5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128"/>
      <c r="O468" s="128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5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128"/>
      <c r="O469" s="128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5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128"/>
      <c r="O470" s="128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5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128"/>
      <c r="O471" s="128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5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128"/>
      <c r="O472" s="128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5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128"/>
      <c r="O473" s="128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5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128"/>
      <c r="O474" s="128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5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128"/>
      <c r="O475" s="128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5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128"/>
      <c r="O476" s="128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5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128"/>
      <c r="O477" s="128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5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128"/>
      <c r="O478" s="128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5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128"/>
      <c r="O479" s="128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5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128"/>
      <c r="O480" s="128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5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128"/>
      <c r="O481" s="128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5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128"/>
      <c r="O482" s="128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5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128"/>
      <c r="O483" s="128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5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128"/>
      <c r="O484" s="128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5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128"/>
      <c r="O485" s="128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5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128"/>
      <c r="O486" s="128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5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128"/>
      <c r="O487" s="128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5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128"/>
      <c r="O488" s="128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5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128"/>
      <c r="O489" s="128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5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128"/>
      <c r="O490" s="128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5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128"/>
      <c r="O491" s="128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5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128"/>
      <c r="O492" s="128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5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128"/>
      <c r="O493" s="128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5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128"/>
      <c r="O494" s="128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5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128"/>
      <c r="O495" s="128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5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128"/>
      <c r="O496" s="128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5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128"/>
      <c r="O497" s="128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5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128"/>
      <c r="O498" s="128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5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128"/>
      <c r="O499" s="128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5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128"/>
      <c r="O500" s="128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5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128"/>
      <c r="O501" s="128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5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128"/>
      <c r="O502" s="128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5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128"/>
      <c r="O503" s="128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5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128"/>
      <c r="O504" s="128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5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128"/>
      <c r="O505" s="128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5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128"/>
      <c r="O506" s="128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5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128"/>
      <c r="O507" s="128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5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128"/>
      <c r="O508" s="128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5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128"/>
      <c r="O509" s="128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5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128"/>
      <c r="O510" s="128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5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128"/>
      <c r="O511" s="128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5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128"/>
      <c r="O512" s="128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5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128"/>
      <c r="O513" s="128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5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128"/>
      <c r="O514" s="128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5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128"/>
      <c r="O515" s="128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5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128"/>
      <c r="O516" s="128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5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128"/>
      <c r="O517" s="128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5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128"/>
      <c r="O518" s="128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5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128"/>
      <c r="O519" s="128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5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128"/>
      <c r="O520" s="128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5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128"/>
      <c r="O521" s="128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5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128"/>
      <c r="O522" s="128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5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128"/>
      <c r="O523" s="128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5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128"/>
      <c r="O524" s="128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5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128"/>
      <c r="O525" s="128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5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128"/>
      <c r="O526" s="128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5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128"/>
      <c r="O527" s="128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5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128"/>
      <c r="O528" s="128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5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128"/>
      <c r="O529" s="128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5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128"/>
      <c r="O530" s="128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5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128"/>
      <c r="O531" s="128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5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128"/>
      <c r="O532" s="128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5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128"/>
      <c r="O533" s="128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5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128"/>
      <c r="O534" s="128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5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128"/>
      <c r="O535" s="128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5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128"/>
      <c r="O536" s="128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5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128"/>
      <c r="O537" s="128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5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128"/>
      <c r="O538" s="128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5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128"/>
      <c r="O539" s="128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5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128"/>
      <c r="O540" s="128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5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128"/>
      <c r="O541" s="128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5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128"/>
      <c r="O542" s="128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5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128"/>
      <c r="O543" s="128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5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128"/>
      <c r="O544" s="128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5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128"/>
      <c r="O545" s="128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5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128"/>
      <c r="O546" s="128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5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128"/>
      <c r="O547" s="128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5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128"/>
      <c r="O548" s="128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5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128"/>
      <c r="O549" s="128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5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128"/>
      <c r="O550" s="128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5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128"/>
      <c r="O551" s="128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5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128"/>
      <c r="O552" s="128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5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128"/>
      <c r="O553" s="128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5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128"/>
      <c r="O554" s="128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5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128"/>
      <c r="O555" s="128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5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128"/>
      <c r="O556" s="128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5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128"/>
      <c r="O557" s="128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5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128"/>
      <c r="O558" s="128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5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128"/>
      <c r="O559" s="128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5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128"/>
      <c r="O560" s="128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5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128"/>
      <c r="O561" s="128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5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128"/>
      <c r="O562" s="128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5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128"/>
      <c r="O563" s="128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5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128"/>
      <c r="O564" s="128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5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128"/>
      <c r="O565" s="128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5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128"/>
      <c r="O566" s="128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5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128"/>
      <c r="O567" s="128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5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128"/>
      <c r="O568" s="128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5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128"/>
      <c r="O569" s="128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5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128"/>
      <c r="O570" s="128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5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128"/>
      <c r="O571" s="128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5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128"/>
      <c r="O572" s="128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5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128"/>
      <c r="O573" s="128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5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128"/>
      <c r="O574" s="128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5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128"/>
      <c r="O575" s="128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5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128"/>
      <c r="O576" s="128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5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128"/>
      <c r="O577" s="128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5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128"/>
      <c r="O578" s="128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5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128"/>
      <c r="O579" s="128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5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128"/>
      <c r="O580" s="128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5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128"/>
      <c r="O581" s="128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5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128"/>
      <c r="O582" s="128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5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128"/>
      <c r="O583" s="128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5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128"/>
      <c r="O584" s="128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5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128"/>
      <c r="O585" s="128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5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128"/>
      <c r="O586" s="128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5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128"/>
      <c r="O587" s="128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5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128"/>
      <c r="O588" s="128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5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128"/>
      <c r="O589" s="128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5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128"/>
      <c r="O590" s="128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5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128"/>
      <c r="O591" s="128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5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128"/>
      <c r="O592" s="128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5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128"/>
      <c r="O593" s="128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5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128"/>
      <c r="O594" s="128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5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128"/>
      <c r="O595" s="128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5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128"/>
      <c r="O596" s="128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5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128"/>
      <c r="O597" s="128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5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128"/>
      <c r="O598" s="128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5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128"/>
      <c r="O599" s="128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5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128"/>
      <c r="O600" s="128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5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128"/>
      <c r="O601" s="128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5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128"/>
      <c r="O602" s="128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5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128"/>
      <c r="O603" s="128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5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128"/>
      <c r="O604" s="128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5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128"/>
      <c r="O605" s="128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5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128"/>
      <c r="O606" s="128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5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128"/>
      <c r="O607" s="128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5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128"/>
      <c r="O608" s="128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5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128"/>
      <c r="O609" s="128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5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128"/>
      <c r="O610" s="128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5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128"/>
      <c r="O611" s="128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5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128"/>
      <c r="O612" s="128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5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128"/>
      <c r="O613" s="128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5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128"/>
      <c r="O614" s="128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5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128"/>
      <c r="O615" s="128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5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128"/>
      <c r="O616" s="128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5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128"/>
      <c r="O617" s="128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5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128"/>
      <c r="O618" s="128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5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128"/>
      <c r="O619" s="128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5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128"/>
      <c r="O620" s="128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5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128"/>
      <c r="O621" s="128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5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128"/>
      <c r="O622" s="128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5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128"/>
      <c r="O623" s="128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5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128"/>
      <c r="O624" s="128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5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128"/>
      <c r="O625" s="128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5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128"/>
      <c r="O626" s="128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5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128"/>
      <c r="O627" s="128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5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128"/>
      <c r="O628" s="128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5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128"/>
      <c r="O629" s="128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5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128"/>
      <c r="O630" s="128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5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128"/>
      <c r="O631" s="128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5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128"/>
      <c r="O632" s="128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5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128"/>
      <c r="O633" s="128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5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128"/>
      <c r="O634" s="128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5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128"/>
      <c r="O635" s="128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5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128"/>
      <c r="O636" s="128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5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128"/>
      <c r="O637" s="128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5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128"/>
      <c r="O638" s="128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5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128"/>
      <c r="O639" s="128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5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128"/>
      <c r="O640" s="128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5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128"/>
      <c r="O641" s="128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5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128"/>
      <c r="O642" s="128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5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128"/>
      <c r="O643" s="128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5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128"/>
      <c r="O644" s="128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5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128"/>
      <c r="O645" s="128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5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128"/>
      <c r="O646" s="128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5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128"/>
      <c r="O647" s="128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5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128"/>
      <c r="O648" s="128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5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128"/>
      <c r="O649" s="128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5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128"/>
      <c r="O650" s="128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5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128"/>
      <c r="O651" s="128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5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128"/>
      <c r="O652" s="128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5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128"/>
      <c r="O653" s="128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5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128"/>
      <c r="O654" s="128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5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128"/>
      <c r="O655" s="128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5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128"/>
      <c r="O656" s="128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5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128"/>
      <c r="O657" s="128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5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128"/>
      <c r="O658" s="128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5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128"/>
      <c r="O659" s="128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5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128"/>
      <c r="O660" s="128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5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128"/>
      <c r="O661" s="128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5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128"/>
      <c r="O662" s="128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5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128"/>
      <c r="O663" s="128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5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128"/>
      <c r="O664" s="128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5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128"/>
      <c r="O665" s="128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5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128"/>
      <c r="O666" s="128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5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128"/>
      <c r="O667" s="128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5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128"/>
      <c r="O668" s="128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5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128"/>
      <c r="O669" s="128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5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128"/>
      <c r="O670" s="128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5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128"/>
      <c r="O671" s="128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5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128"/>
      <c r="O672" s="128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5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128"/>
      <c r="O673" s="128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5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128"/>
      <c r="O674" s="128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5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128"/>
      <c r="O675" s="128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5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128"/>
      <c r="O676" s="128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5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128"/>
      <c r="O677" s="128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5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128"/>
      <c r="O678" s="128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5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128"/>
      <c r="O679" s="128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5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128"/>
      <c r="O680" s="128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5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128"/>
      <c r="O681" s="128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5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128"/>
      <c r="O682" s="128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5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128"/>
      <c r="O683" s="128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5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128"/>
      <c r="O684" s="128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5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128"/>
      <c r="O685" s="128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5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128"/>
      <c r="O686" s="128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5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128"/>
      <c r="O687" s="128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5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128"/>
      <c r="O688" s="128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5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128"/>
      <c r="O689" s="128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5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128"/>
      <c r="O690" s="128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5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128"/>
      <c r="O691" s="128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5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128"/>
      <c r="O692" s="128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5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128"/>
      <c r="O693" s="128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5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128"/>
      <c r="O694" s="128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5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128"/>
      <c r="O695" s="128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5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128"/>
      <c r="O696" s="128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5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128"/>
      <c r="O697" s="128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5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128"/>
      <c r="O698" s="128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5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128"/>
      <c r="O699" s="128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5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128"/>
      <c r="O700" s="128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5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128"/>
      <c r="O701" s="128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5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128"/>
      <c r="O702" s="128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5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128"/>
      <c r="O703" s="128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5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128"/>
      <c r="O704" s="128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5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128"/>
      <c r="O705" s="128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5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128"/>
      <c r="O706" s="128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5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128"/>
      <c r="O707" s="128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5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128"/>
      <c r="O708" s="128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5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128"/>
      <c r="O709" s="128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5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128"/>
      <c r="O710" s="128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5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128"/>
      <c r="O711" s="128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5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128"/>
      <c r="O712" s="128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5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128"/>
      <c r="O713" s="128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5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128"/>
      <c r="O714" s="128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5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128"/>
      <c r="O715" s="128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5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128"/>
      <c r="O716" s="128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5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128"/>
      <c r="O717" s="128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5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128"/>
      <c r="O718" s="128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5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128"/>
      <c r="O719" s="128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5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128"/>
      <c r="O720" s="128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5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128"/>
      <c r="O721" s="128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5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128"/>
      <c r="O722" s="128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5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128"/>
      <c r="O723" s="128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5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128"/>
      <c r="O724" s="128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5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128"/>
      <c r="O725" s="128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5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128"/>
      <c r="O726" s="128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5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128"/>
      <c r="O727" s="128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5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128"/>
      <c r="O728" s="128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5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128"/>
      <c r="O729" s="128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5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128"/>
      <c r="O730" s="128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5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128"/>
      <c r="O731" s="128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5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128"/>
      <c r="O732" s="128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5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128"/>
      <c r="O733" s="128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5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128"/>
      <c r="O734" s="128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5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128"/>
      <c r="O735" s="128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5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128"/>
      <c r="O736" s="128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5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128"/>
      <c r="O737" s="128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5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128"/>
      <c r="O738" s="128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5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128"/>
      <c r="O739" s="128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5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128"/>
      <c r="O740" s="128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5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128"/>
      <c r="O741" s="128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5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128"/>
      <c r="O742" s="128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5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128"/>
      <c r="O743" s="128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5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128"/>
      <c r="O744" s="128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5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128"/>
      <c r="O745" s="128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5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128"/>
      <c r="O746" s="128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5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128"/>
      <c r="O747" s="128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5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128"/>
      <c r="O748" s="128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5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128"/>
      <c r="O749" s="128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5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128"/>
      <c r="O750" s="128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5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128"/>
      <c r="O751" s="128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5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128"/>
      <c r="O752" s="128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5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128"/>
      <c r="O753" s="128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5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128"/>
      <c r="O754" s="128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5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128"/>
      <c r="O755" s="128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5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128"/>
      <c r="O756" s="128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5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128"/>
      <c r="O757" s="128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5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128"/>
      <c r="O758" s="128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5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128"/>
      <c r="O759" s="128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5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128"/>
      <c r="O760" s="128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5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128"/>
      <c r="O761" s="128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5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128"/>
      <c r="O762" s="128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5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128"/>
      <c r="O763" s="128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5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128"/>
      <c r="O764" s="128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5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128"/>
      <c r="O765" s="128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5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128"/>
      <c r="O766" s="128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5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128"/>
      <c r="O767" s="128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5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128"/>
      <c r="O768" s="128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5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128"/>
      <c r="O769" s="128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5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128"/>
      <c r="O770" s="128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5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128"/>
      <c r="O771" s="128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5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128"/>
      <c r="O772" s="128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5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128"/>
      <c r="O773" s="128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5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128"/>
      <c r="O774" s="128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5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128"/>
      <c r="O775" s="128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5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128"/>
      <c r="O776" s="128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5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128"/>
      <c r="O777" s="128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5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128"/>
      <c r="O778" s="128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5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128"/>
      <c r="O779" s="128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5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128"/>
      <c r="O780" s="128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5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128"/>
      <c r="O781" s="128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5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128"/>
      <c r="O782" s="128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5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128"/>
      <c r="O783" s="128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5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128"/>
      <c r="O784" s="128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5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128"/>
      <c r="O785" s="128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5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128"/>
      <c r="O786" s="128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5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128"/>
      <c r="O787" s="128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5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128"/>
      <c r="O788" s="128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5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128"/>
      <c r="O789" s="128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5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128"/>
      <c r="O790" s="128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5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128"/>
      <c r="O791" s="128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5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128"/>
      <c r="O792" s="128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5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128"/>
      <c r="O793" s="128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5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128"/>
      <c r="O794" s="128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5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128"/>
      <c r="O795" s="128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5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128"/>
      <c r="O796" s="128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5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128"/>
      <c r="O797" s="128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5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128"/>
      <c r="O798" s="128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5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128"/>
      <c r="O799" s="128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5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128"/>
      <c r="O800" s="128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5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128"/>
      <c r="O801" s="128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5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128"/>
      <c r="O802" s="128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5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128"/>
      <c r="O803" s="128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5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128"/>
      <c r="O804" s="128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5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128"/>
      <c r="O805" s="128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5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128"/>
      <c r="O806" s="128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5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128"/>
      <c r="O807" s="128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5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128"/>
      <c r="O808" s="128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5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128"/>
      <c r="O809" s="128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5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128"/>
      <c r="O810" s="128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5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128"/>
      <c r="O811" s="128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5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128"/>
      <c r="O812" s="128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5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128"/>
      <c r="O813" s="128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5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128"/>
      <c r="O814" s="128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5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128"/>
      <c r="O815" s="128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5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128"/>
      <c r="O816" s="128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5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128"/>
      <c r="O817" s="128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5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128"/>
      <c r="O818" s="128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5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128"/>
      <c r="O819" s="128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5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128"/>
      <c r="O820" s="128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5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128"/>
      <c r="O821" s="128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5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128"/>
      <c r="O822" s="128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5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128"/>
      <c r="O823" s="128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5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128"/>
      <c r="O824" s="128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5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128"/>
      <c r="O825" s="128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5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128"/>
      <c r="O826" s="128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5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128"/>
      <c r="O827" s="128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5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128"/>
      <c r="O828" s="128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5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128"/>
      <c r="O829" s="128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5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128"/>
      <c r="O830" s="128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5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128"/>
      <c r="O831" s="128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5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128"/>
      <c r="O832" s="128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5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128"/>
      <c r="O833" s="128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5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128"/>
      <c r="O834" s="128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5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128"/>
      <c r="O835" s="128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5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128"/>
      <c r="O836" s="128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5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128"/>
      <c r="O837" s="128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5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128"/>
      <c r="O838" s="128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5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128"/>
      <c r="O839" s="128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5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128"/>
      <c r="O840" s="128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5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128"/>
      <c r="O841" s="128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5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128"/>
      <c r="O842" s="128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5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128"/>
      <c r="O843" s="128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5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128"/>
      <c r="O844" s="128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5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128"/>
      <c r="O845" s="128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5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128"/>
      <c r="O846" s="128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5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128"/>
      <c r="O847" s="128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5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128"/>
      <c r="O848" s="128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5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128"/>
      <c r="O849" s="128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5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128"/>
      <c r="O850" s="128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5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128"/>
      <c r="O851" s="128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5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128"/>
      <c r="O852" s="128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5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128"/>
      <c r="O853" s="128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5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128"/>
      <c r="O854" s="128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5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128"/>
      <c r="O855" s="128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5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128"/>
      <c r="O856" s="128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5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128"/>
      <c r="O857" s="128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5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128"/>
      <c r="O858" s="128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5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128"/>
      <c r="O859" s="128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5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128"/>
      <c r="O860" s="128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5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128"/>
      <c r="O861" s="128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5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128"/>
      <c r="O862" s="128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5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128"/>
      <c r="O863" s="128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5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128"/>
      <c r="O864" s="128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5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128"/>
      <c r="O865" s="128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5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128"/>
      <c r="O866" s="128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5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128"/>
      <c r="O867" s="128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5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128"/>
      <c r="O868" s="128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5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128"/>
      <c r="O869" s="128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5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128"/>
      <c r="O870" s="128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5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128"/>
      <c r="O871" s="128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5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128"/>
      <c r="O872" s="128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5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128"/>
      <c r="O873" s="128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5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128"/>
      <c r="O874" s="128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5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128"/>
      <c r="O875" s="128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5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128"/>
      <c r="O876" s="128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5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128"/>
      <c r="O877" s="128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5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128"/>
      <c r="O878" s="128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5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128"/>
      <c r="O879" s="128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5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128"/>
      <c r="O880" s="128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5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128"/>
      <c r="O881" s="128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5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128"/>
      <c r="O882" s="128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5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128"/>
      <c r="O883" s="128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5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128"/>
      <c r="O884" s="128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5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128"/>
      <c r="O885" s="128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5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128"/>
      <c r="O886" s="128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5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128"/>
      <c r="O887" s="128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5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128"/>
      <c r="O888" s="128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5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128"/>
      <c r="O889" s="128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5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128"/>
      <c r="O890" s="128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5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128"/>
      <c r="O891" s="128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5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128"/>
      <c r="O892" s="128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5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128"/>
      <c r="O893" s="128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5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128"/>
      <c r="O894" s="128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5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128"/>
      <c r="O895" s="128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5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128"/>
      <c r="O896" s="128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5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128"/>
      <c r="O897" s="128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5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128"/>
      <c r="O898" s="128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5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128"/>
      <c r="O899" s="128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5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128"/>
      <c r="O900" s="128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5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128"/>
      <c r="O901" s="128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5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128"/>
      <c r="O902" s="128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5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128"/>
      <c r="O903" s="128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5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128"/>
      <c r="O904" s="128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5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128"/>
      <c r="O905" s="128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5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128"/>
      <c r="O906" s="128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5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128"/>
      <c r="O907" s="128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5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128"/>
      <c r="O908" s="128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5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128"/>
      <c r="O909" s="128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5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128"/>
      <c r="O910" s="128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5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128"/>
      <c r="O911" s="128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5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128"/>
      <c r="O912" s="128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5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128"/>
      <c r="O913" s="128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5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128"/>
      <c r="O914" s="128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5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128"/>
      <c r="O915" s="128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5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128"/>
      <c r="O916" s="128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5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128"/>
      <c r="O917" s="128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5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128"/>
      <c r="O918" s="128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5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128"/>
      <c r="O919" s="128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5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128"/>
      <c r="O920" s="128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5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128"/>
      <c r="O921" s="128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5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128"/>
      <c r="O922" s="128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5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128"/>
      <c r="O923" s="128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5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128"/>
      <c r="O924" s="128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5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128"/>
      <c r="O925" s="128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5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128"/>
      <c r="O926" s="128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5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128"/>
      <c r="O927" s="128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5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128"/>
      <c r="O928" s="128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5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128"/>
      <c r="O929" s="128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5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128"/>
      <c r="O930" s="128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5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128"/>
      <c r="O931" s="128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5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128"/>
      <c r="O932" s="128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5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128"/>
      <c r="O933" s="128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5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128"/>
      <c r="O934" s="128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5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128"/>
      <c r="O935" s="128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5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128"/>
      <c r="O936" s="128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5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128"/>
      <c r="O937" s="128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5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128"/>
      <c r="O938" s="128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5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128"/>
      <c r="O939" s="128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5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128"/>
      <c r="O940" s="128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5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128"/>
      <c r="O941" s="128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5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128"/>
      <c r="O942" s="128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5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128"/>
      <c r="O943" s="128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5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128"/>
      <c r="O944" s="128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5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128"/>
      <c r="O945" s="128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5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128"/>
      <c r="O946" s="128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5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128"/>
      <c r="O947" s="128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5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128"/>
      <c r="O948" s="128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5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128"/>
      <c r="O949" s="128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5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128"/>
      <c r="O950" s="128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5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128"/>
      <c r="O951" s="128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5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128"/>
      <c r="O952" s="128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5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128"/>
      <c r="O953" s="128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5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128"/>
      <c r="O954" s="128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5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128"/>
      <c r="O955" s="128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5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128"/>
      <c r="O956" s="128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5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128"/>
      <c r="O957" s="128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5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128"/>
      <c r="O958" s="128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5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128"/>
      <c r="O959" s="128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5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128"/>
      <c r="O960" s="128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5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128"/>
      <c r="O961" s="128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5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128"/>
      <c r="O962" s="128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5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128"/>
      <c r="O963" s="128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5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128"/>
      <c r="O964" s="128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5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128"/>
      <c r="O965" s="128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5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128"/>
      <c r="O966" s="128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5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128"/>
      <c r="O967" s="128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5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128"/>
      <c r="O968" s="128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5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128"/>
      <c r="O969" s="128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5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128"/>
      <c r="O970" s="128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5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128"/>
      <c r="O971" s="128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5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128"/>
      <c r="O972" s="128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5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128"/>
      <c r="O973" s="128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5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128"/>
      <c r="O974" s="128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5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128"/>
      <c r="O975" s="128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5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128"/>
      <c r="O976" s="128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5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128"/>
      <c r="O977" s="128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5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128"/>
      <c r="O978" s="128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5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128"/>
      <c r="O979" s="128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5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128"/>
      <c r="O980" s="128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5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128"/>
      <c r="O981" s="128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5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128"/>
      <c r="O982" s="128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5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128"/>
      <c r="O983" s="128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5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128"/>
      <c r="O984" s="128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5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128"/>
      <c r="O985" s="128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5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128"/>
      <c r="O986" s="128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5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128"/>
      <c r="O987" s="128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  <row r="988" spans="1:35" ht="15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128"/>
      <c r="O988" s="128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</row>
    <row r="989" spans="1:35" ht="15.7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128"/>
      <c r="O989" s="128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</row>
    <row r="990" spans="1:35" ht="15.7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128"/>
      <c r="O990" s="128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</row>
    <row r="991" spans="1:35" ht="15.7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128"/>
      <c r="O991" s="128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</row>
    <row r="992" spans="1:35" ht="15.7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128"/>
      <c r="O992" s="128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</row>
    <row r="993" spans="1:35" ht="15.7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128"/>
      <c r="O993" s="128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</row>
    <row r="994" spans="1:35" ht="15.7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128"/>
      <c r="O994" s="128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</row>
    <row r="995" spans="1:35" ht="15.7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128"/>
      <c r="O995" s="128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</row>
    <row r="996" spans="1:35" ht="15.7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128"/>
      <c r="O996" s="128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</row>
    <row r="997" spans="1:35" ht="15.7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128"/>
      <c r="O997" s="128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</row>
    <row r="998" spans="1:35" ht="15.7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128"/>
      <c r="O998" s="128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</row>
    <row r="999" spans="1:35" ht="15.7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128"/>
      <c r="O999" s="128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</row>
    <row r="1000" spans="1:35" ht="15.7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128"/>
      <c r="O1000" s="128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</row>
  </sheetData>
  <autoFilter ref="A2:O41" xr:uid="{00000000-0009-0000-0000-000017000000}"/>
  <conditionalFormatting sqref="H3:I41">
    <cfRule type="cellIs" dxfId="0" priority="1" operator="greater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/>
  </sheetViews>
  <sheetFormatPr defaultColWidth="12.7109375" defaultRowHeight="15" customHeight="1"/>
  <cols>
    <col min="1" max="1" width="67" customWidth="1"/>
    <col min="2" max="4" width="10.42578125" customWidth="1"/>
    <col min="5" max="26" width="9.140625" customWidth="1"/>
  </cols>
  <sheetData>
    <row r="1" spans="1:26">
      <c r="A1" s="90" t="s">
        <v>366</v>
      </c>
      <c r="B1" s="92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>
      <c r="A2" s="143" t="s">
        <v>367</v>
      </c>
      <c r="B2" s="92" t="s">
        <v>368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>
      <c r="A3" s="90" t="s">
        <v>369</v>
      </c>
      <c r="B3" s="92">
        <v>412.5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>
      <c r="A4" s="90" t="s">
        <v>370</v>
      </c>
      <c r="B4" s="92">
        <v>0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>
      <c r="A5" s="90" t="s">
        <v>371</v>
      </c>
      <c r="B5" s="92">
        <v>0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>
      <c r="A6" s="120" t="s">
        <v>372</v>
      </c>
      <c r="B6" s="144">
        <v>300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>
      <c r="A7" s="90" t="s">
        <v>373</v>
      </c>
      <c r="B7" s="92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>
      <c r="A8" s="143" t="s">
        <v>374</v>
      </c>
      <c r="B8" s="145">
        <f>SUM(B3:B7)</f>
        <v>712.5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>
      <c r="A9" s="143"/>
      <c r="B9" s="145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>
      <c r="A10" s="143" t="s">
        <v>375</v>
      </c>
      <c r="B10" s="145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>
      <c r="A11" s="90" t="s">
        <v>376</v>
      </c>
      <c r="B11" s="145">
        <v>37.5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>
      <c r="A12" s="90"/>
      <c r="B12" s="92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>
      <c r="A13" s="143" t="s">
        <v>377</v>
      </c>
      <c r="B13" s="92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>
      <c r="A14" s="90" t="s">
        <v>378</v>
      </c>
      <c r="B14" s="92">
        <v>22.5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>
      <c r="A15" s="90" t="s">
        <v>379</v>
      </c>
      <c r="B15" s="92">
        <v>3.75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>
      <c r="A16" s="90" t="s">
        <v>380</v>
      </c>
      <c r="B16" s="92">
        <v>157.5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>
      <c r="A17" s="90" t="s">
        <v>381</v>
      </c>
      <c r="B17" s="92">
        <v>90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>
      <c r="A18" s="90" t="s">
        <v>382</v>
      </c>
      <c r="B18" s="92">
        <v>15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8.75" customHeight="1">
      <c r="A19" s="90" t="s">
        <v>383</v>
      </c>
      <c r="B19" s="92">
        <v>18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>
      <c r="A20" s="90" t="s">
        <v>384</v>
      </c>
      <c r="B20" s="92">
        <v>18</v>
      </c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>
      <c r="A21" s="90" t="s">
        <v>385</v>
      </c>
      <c r="B21" s="92">
        <v>13.5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>
      <c r="A22" s="90" t="s">
        <v>386</v>
      </c>
      <c r="B22" s="92">
        <v>0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>
      <c r="A23" s="90" t="s">
        <v>387</v>
      </c>
      <c r="B23" s="92">
        <v>0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>
      <c r="A24" s="90" t="s">
        <v>388</v>
      </c>
      <c r="B24" s="92">
        <v>45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>
      <c r="A25" s="90" t="s">
        <v>389</v>
      </c>
      <c r="B25" s="92">
        <v>0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>
      <c r="A26" s="90" t="s">
        <v>390</v>
      </c>
      <c r="B26" s="92">
        <v>0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>
      <c r="A27" s="90" t="s">
        <v>391</v>
      </c>
      <c r="B27" s="92">
        <v>9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>
      <c r="A28" s="90" t="s">
        <v>392</v>
      </c>
      <c r="B28" s="92">
        <v>0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>
      <c r="A29" s="143" t="s">
        <v>393</v>
      </c>
      <c r="B29" s="145">
        <f>SUM(B14:B28)</f>
        <v>392.25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>
      <c r="A30" s="90"/>
      <c r="B30" s="92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>
      <c r="A31" s="143" t="s">
        <v>394</v>
      </c>
      <c r="B31" s="92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>
      <c r="A32" s="90" t="s">
        <v>395</v>
      </c>
      <c r="B32" s="92">
        <v>0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>
      <c r="A33" s="90" t="s">
        <v>396</v>
      </c>
      <c r="B33" s="92">
        <v>0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>
      <c r="A34" s="90" t="s">
        <v>397</v>
      </c>
      <c r="B34" s="92">
        <v>0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>
      <c r="A35" s="90" t="s">
        <v>398</v>
      </c>
      <c r="B35" s="92">
        <v>0</v>
      </c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>
      <c r="A36" s="90" t="s">
        <v>399</v>
      </c>
      <c r="B36" s="92">
        <v>0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>
      <c r="A37" s="90" t="s">
        <v>400</v>
      </c>
      <c r="B37" s="92">
        <v>0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>
      <c r="A38" s="90" t="s">
        <v>401</v>
      </c>
      <c r="B38" s="92">
        <v>0</v>
      </c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>
      <c r="A39" s="90" t="s">
        <v>402</v>
      </c>
      <c r="B39" s="92">
        <v>0</v>
      </c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>
      <c r="A40" s="90" t="s">
        <v>403</v>
      </c>
      <c r="B40" s="92">
        <v>0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>
      <c r="A41" s="90" t="s">
        <v>404</v>
      </c>
      <c r="B41" s="92">
        <v>0</v>
      </c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>
      <c r="A42" s="90" t="s">
        <v>405</v>
      </c>
      <c r="B42" s="92">
        <v>0</v>
      </c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>
      <c r="A43" s="90" t="s">
        <v>406</v>
      </c>
      <c r="B43" s="92">
        <v>0</v>
      </c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>
      <c r="A44" s="90" t="s">
        <v>407</v>
      </c>
      <c r="B44" s="92">
        <v>0</v>
      </c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>
      <c r="A45" s="90" t="s">
        <v>408</v>
      </c>
      <c r="B45" s="92">
        <v>960</v>
      </c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>
      <c r="A46" s="90" t="s">
        <v>409</v>
      </c>
      <c r="B46" s="92">
        <v>0</v>
      </c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>
      <c r="A47" s="90" t="s">
        <v>410</v>
      </c>
      <c r="B47" s="92">
        <v>0</v>
      </c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>
      <c r="A48" s="90" t="s">
        <v>411</v>
      </c>
      <c r="B48" s="92">
        <v>147</v>
      </c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>
      <c r="A49" s="90" t="s">
        <v>412</v>
      </c>
      <c r="B49" s="92">
        <v>0</v>
      </c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>
      <c r="A50" s="90" t="s">
        <v>413</v>
      </c>
      <c r="B50" s="92">
        <v>0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>
      <c r="A51" s="90" t="s">
        <v>399</v>
      </c>
      <c r="B51" s="92">
        <v>0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>
      <c r="A52" s="90" t="s">
        <v>400</v>
      </c>
      <c r="B52" s="92">
        <v>0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>
      <c r="A53" s="90" t="s">
        <v>401</v>
      </c>
      <c r="B53" s="92">
        <v>0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>
      <c r="A54" s="90" t="s">
        <v>402</v>
      </c>
      <c r="B54" s="92">
        <v>0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>
      <c r="A55" s="90" t="s">
        <v>403</v>
      </c>
      <c r="B55" s="92">
        <v>0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>
      <c r="A56" s="90" t="s">
        <v>404</v>
      </c>
      <c r="B56" s="92">
        <v>0</v>
      </c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>
      <c r="A57" s="90" t="s">
        <v>414</v>
      </c>
      <c r="B57" s="92">
        <v>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>
      <c r="A58" s="90" t="s">
        <v>415</v>
      </c>
      <c r="B58" s="92">
        <v>168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>
      <c r="A59" s="143" t="s">
        <v>416</v>
      </c>
      <c r="B59" s="145">
        <f>SUM(B32:B58)</f>
        <v>1278</v>
      </c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>
      <c r="A60" s="90"/>
      <c r="B60" s="145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>
      <c r="A61" s="143" t="s">
        <v>417</v>
      </c>
      <c r="B61" s="92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>
      <c r="A62" s="90" t="s">
        <v>418</v>
      </c>
      <c r="B62" s="92">
        <v>120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>
      <c r="A63" s="90" t="s">
        <v>419</v>
      </c>
      <c r="B63" s="92">
        <v>0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>
      <c r="A64" s="90" t="s">
        <v>420</v>
      </c>
      <c r="B64" s="92">
        <v>45</v>
      </c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>
      <c r="A65" s="90" t="s">
        <v>421</v>
      </c>
      <c r="B65" s="92">
        <v>60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>
      <c r="A66" s="143" t="s">
        <v>422</v>
      </c>
      <c r="B66" s="145">
        <f>SUM(B62:B65)</f>
        <v>225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>
      <c r="A67" s="90"/>
      <c r="B67" s="92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>
      <c r="A68" s="143" t="s">
        <v>423</v>
      </c>
      <c r="B68" s="92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>
      <c r="A69" s="90" t="s">
        <v>424</v>
      </c>
      <c r="B69" s="92">
        <v>60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>
      <c r="A70" s="90" t="s">
        <v>425</v>
      </c>
      <c r="B70" s="92">
        <v>0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>
      <c r="A71" s="90" t="s">
        <v>426</v>
      </c>
      <c r="B71" s="92">
        <v>0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>
      <c r="A72" s="90" t="s">
        <v>427</v>
      </c>
      <c r="B72" s="92">
        <v>0</v>
      </c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>
      <c r="A73" s="90" t="s">
        <v>428</v>
      </c>
      <c r="B73" s="92">
        <v>60</v>
      </c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>
      <c r="A74" s="90" t="s">
        <v>429</v>
      </c>
      <c r="B74" s="92">
        <v>0</v>
      </c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>
      <c r="A75" s="90" t="s">
        <v>430</v>
      </c>
      <c r="B75" s="92">
        <v>0</v>
      </c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>
      <c r="A76" s="90" t="s">
        <v>431</v>
      </c>
      <c r="B76" s="92">
        <v>0</v>
      </c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>
      <c r="A77" s="90" t="s">
        <v>432</v>
      </c>
      <c r="B77" s="92">
        <v>135</v>
      </c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>
      <c r="A78" s="90" t="s">
        <v>433</v>
      </c>
      <c r="B78" s="92">
        <v>0</v>
      </c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>
      <c r="A79" s="90" t="s">
        <v>434</v>
      </c>
      <c r="B79" s="92">
        <v>0</v>
      </c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>
      <c r="A80" s="90" t="s">
        <v>435</v>
      </c>
      <c r="B80" s="92">
        <v>0</v>
      </c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>
      <c r="A81" s="90" t="s">
        <v>436</v>
      </c>
      <c r="B81" s="92">
        <v>150</v>
      </c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>
      <c r="A82" s="90" t="s">
        <v>437</v>
      </c>
      <c r="B82" s="92">
        <v>37.5</v>
      </c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>
      <c r="A83" s="90" t="s">
        <v>438</v>
      </c>
      <c r="B83" s="92">
        <v>0</v>
      </c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>
      <c r="A84" s="143" t="s">
        <v>439</v>
      </c>
      <c r="B84" s="145">
        <f>SUM(B69:B83)</f>
        <v>442.5</v>
      </c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>
      <c r="A85" s="90"/>
      <c r="B85" s="92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>
      <c r="A86" s="143" t="s">
        <v>440</v>
      </c>
      <c r="B86" s="92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>
      <c r="A87" s="90" t="s">
        <v>441</v>
      </c>
      <c r="B87" s="92">
        <v>27</v>
      </c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>
      <c r="A88" s="90" t="s">
        <v>442</v>
      </c>
      <c r="B88" s="92">
        <v>7.88</v>
      </c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>
      <c r="A89" s="90" t="s">
        <v>443</v>
      </c>
      <c r="B89" s="92">
        <v>6.75</v>
      </c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>
      <c r="A90" s="90" t="s">
        <v>444</v>
      </c>
      <c r="B90" s="92">
        <v>3</v>
      </c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>
      <c r="A91" s="90" t="s">
        <v>445</v>
      </c>
      <c r="B91" s="92">
        <v>4.5</v>
      </c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>
      <c r="A92" s="90" t="s">
        <v>446</v>
      </c>
      <c r="B92" s="92">
        <v>22.5</v>
      </c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>
      <c r="A93" s="143" t="s">
        <v>447</v>
      </c>
      <c r="B93" s="145">
        <f>SUM(B87:B92)</f>
        <v>71.63</v>
      </c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>
      <c r="A94" s="90"/>
      <c r="B94" s="92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>
      <c r="A95" s="143" t="s">
        <v>448</v>
      </c>
      <c r="B95" s="92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>
      <c r="A96" s="90" t="s">
        <v>449</v>
      </c>
      <c r="B96" s="92">
        <v>6.75</v>
      </c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>
      <c r="A97" s="90" t="s">
        <v>450</v>
      </c>
      <c r="B97" s="92">
        <v>12</v>
      </c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>
      <c r="A98" s="90" t="s">
        <v>451</v>
      </c>
      <c r="B98" s="92">
        <v>9</v>
      </c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>
      <c r="A99" s="90" t="s">
        <v>452</v>
      </c>
      <c r="B99" s="92">
        <v>3</v>
      </c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>
      <c r="A100" s="90" t="s">
        <v>453</v>
      </c>
      <c r="B100" s="145">
        <f>SUM(B96:B99)</f>
        <v>30.75</v>
      </c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>
      <c r="A101" s="90"/>
      <c r="B101" s="92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>
      <c r="A102" s="143" t="s">
        <v>454</v>
      </c>
      <c r="B102" s="145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 customHeight="1">
      <c r="A103" s="90" t="s">
        <v>455</v>
      </c>
      <c r="B103" s="92">
        <v>9</v>
      </c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>
      <c r="A104" s="143" t="s">
        <v>456</v>
      </c>
      <c r="B104" s="145">
        <f>B103</f>
        <v>9</v>
      </c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>
      <c r="A105" s="90"/>
      <c r="B105" s="92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>
      <c r="A106" s="143" t="s">
        <v>457</v>
      </c>
      <c r="B106" s="145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 customHeight="1">
      <c r="A107" s="90" t="s">
        <v>458</v>
      </c>
      <c r="B107" s="92">
        <v>18</v>
      </c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>
      <c r="A108" s="90" t="s">
        <v>459</v>
      </c>
      <c r="B108" s="92">
        <v>10.8</v>
      </c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>
      <c r="A109" s="90" t="s">
        <v>460</v>
      </c>
      <c r="B109" s="145">
        <f>SUM(B107:B108)</f>
        <v>28.8</v>
      </c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>
      <c r="A110" s="90"/>
      <c r="B110" s="92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>
      <c r="A111" s="143" t="s">
        <v>461</v>
      </c>
      <c r="B111" s="145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 customHeight="1">
      <c r="A112" s="90" t="s">
        <v>462</v>
      </c>
      <c r="B112" s="92">
        <v>33</v>
      </c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>
      <c r="A113" s="143" t="s">
        <v>463</v>
      </c>
      <c r="B113" s="145">
        <f>B112</f>
        <v>33</v>
      </c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>
      <c r="A114" s="143"/>
      <c r="B114" s="145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>
      <c r="A115" s="143" t="s">
        <v>40</v>
      </c>
      <c r="B115" s="92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>
      <c r="A116" s="90" t="s">
        <v>464</v>
      </c>
      <c r="B116" s="92">
        <v>75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>
      <c r="A117" s="90" t="s">
        <v>464</v>
      </c>
      <c r="B117" s="92">
        <v>75</v>
      </c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>
      <c r="A118" s="143" t="s">
        <v>465</v>
      </c>
      <c r="B118" s="145">
        <f>SUM(B116:B117)</f>
        <v>150</v>
      </c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>
      <c r="A119" s="90"/>
      <c r="B119" s="92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>
      <c r="A120" s="146" t="s">
        <v>100</v>
      </c>
      <c r="B120" s="92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>
      <c r="A121" s="90" t="str">
        <f t="shared" ref="A121:B121" si="0">A8</f>
        <v>Desks total</v>
      </c>
      <c r="B121" s="92">
        <f t="shared" si="0"/>
        <v>712.5</v>
      </c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>
      <c r="A122" s="90" t="s">
        <v>375</v>
      </c>
      <c r="B122" s="92">
        <f>B11</f>
        <v>37.5</v>
      </c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>
      <c r="A123" s="90" t="str">
        <f t="shared" ref="A123:B123" si="1">A29</f>
        <v>Microphones &amp; DIs Total</v>
      </c>
      <c r="B123" s="92">
        <f t="shared" si="1"/>
        <v>392.25</v>
      </c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>
      <c r="A124" s="90" t="str">
        <f t="shared" ref="A124:B124" si="2">A59</f>
        <v>Radio Mics Total</v>
      </c>
      <c r="B124" s="92">
        <f t="shared" si="2"/>
        <v>1278</v>
      </c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>
      <c r="A125" s="90" t="str">
        <f t="shared" ref="A125:B125" si="3">A66</f>
        <v>Amplifiers Total</v>
      </c>
      <c r="B125" s="92">
        <f t="shared" si="3"/>
        <v>225</v>
      </c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90" t="str">
        <f t="shared" ref="A126:B126" si="4">A84</f>
        <v>Speakers &amp; Monitoring Total</v>
      </c>
      <c r="B126" s="92">
        <f t="shared" si="4"/>
        <v>442.5</v>
      </c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90" t="str">
        <f t="shared" ref="A127:B127" si="5">A93</f>
        <v>Sound Signal Cable Total</v>
      </c>
      <c r="B127" s="92">
        <f t="shared" si="5"/>
        <v>71.63</v>
      </c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90" t="str">
        <f t="shared" ref="A128:B128" si="6">A100</f>
        <v xml:space="preserve">Speaker Cable Total </v>
      </c>
      <c r="B128" s="92">
        <f t="shared" si="6"/>
        <v>30.75</v>
      </c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 t="str">
        <f t="shared" ref="A129:B129" si="7">A104</f>
        <v>Data Cable Total</v>
      </c>
      <c r="B129" s="92">
        <f t="shared" si="7"/>
        <v>9</v>
      </c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 t="str">
        <f t="shared" ref="A130:B130" si="8">A109</f>
        <v>Mains Cable Total</v>
      </c>
      <c r="B130" s="92">
        <f t="shared" si="8"/>
        <v>28.8</v>
      </c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 t="str">
        <f t="shared" ref="A131:B131" si="9">A113</f>
        <v>Sales Total</v>
      </c>
      <c r="B131" s="92">
        <f t="shared" si="9"/>
        <v>33</v>
      </c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 t="str">
        <f t="shared" ref="A132:B132" si="10">A118</f>
        <v>Transport Total</v>
      </c>
      <c r="B132" s="92">
        <f t="shared" si="10"/>
        <v>150</v>
      </c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92">
        <f>SUM(B121:B132)</f>
        <v>3410.9300000000003</v>
      </c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 t="s">
        <v>123</v>
      </c>
      <c r="B134" s="92">
        <f>B133*0.2</f>
        <v>682.18600000000015</v>
      </c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 t="s">
        <v>466</v>
      </c>
      <c r="B135" s="145">
        <f>B134+B133</f>
        <v>4093.1160000000004</v>
      </c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92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 t="s">
        <v>467</v>
      </c>
      <c r="B137" s="92">
        <f>B133-300</f>
        <v>3110.9300000000003</v>
      </c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 t="s">
        <v>123</v>
      </c>
      <c r="B138" s="92">
        <f>B137*0.2</f>
        <v>622.18600000000015</v>
      </c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 t="s">
        <v>100</v>
      </c>
      <c r="B139" s="92">
        <f>B138+B137</f>
        <v>3733.1160000000004</v>
      </c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92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 t="s">
        <v>468</v>
      </c>
      <c r="B141" s="92">
        <f>B6</f>
        <v>300</v>
      </c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 t="s">
        <v>123</v>
      </c>
      <c r="B142" s="92">
        <f>B141*0.2</f>
        <v>60</v>
      </c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 t="s">
        <v>100</v>
      </c>
      <c r="B143" s="92">
        <f>B142+B141</f>
        <v>360</v>
      </c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92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 t="s">
        <v>469</v>
      </c>
      <c r="B145" s="92">
        <f>B143+B139</f>
        <v>4093.1160000000004</v>
      </c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92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92"/>
      <c r="C147" s="90" t="s">
        <v>470</v>
      </c>
      <c r="D147" s="90" t="s">
        <v>76</v>
      </c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 t="str">
        <f t="shared" ref="A148:B148" si="11">A137</f>
        <v xml:space="preserve">Total excluding Rio3224D Dante </v>
      </c>
      <c r="B148" s="92">
        <f t="shared" si="11"/>
        <v>3110.9300000000003</v>
      </c>
      <c r="C148" s="92">
        <f t="shared" ref="C148:C149" si="12">0.5*B148</f>
        <v>1555.4650000000001</v>
      </c>
      <c r="D148" s="92">
        <f t="shared" ref="D148:D149" si="13">C148</f>
        <v>1555.4650000000001</v>
      </c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 t="s">
        <v>123</v>
      </c>
      <c r="B149" s="92">
        <f>B138</f>
        <v>622.18600000000015</v>
      </c>
      <c r="C149" s="92">
        <f t="shared" si="12"/>
        <v>311.09300000000007</v>
      </c>
      <c r="D149" s="92">
        <f t="shared" si="13"/>
        <v>311.09300000000007</v>
      </c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 t="str">
        <f t="shared" ref="A150:B150" si="14">A141</f>
        <v>Rio3224D Dante</v>
      </c>
      <c r="B150" s="92">
        <f t="shared" si="14"/>
        <v>300</v>
      </c>
      <c r="C150" s="92">
        <f t="shared" ref="C150:C151" si="15">B150</f>
        <v>300</v>
      </c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 t="str">
        <f t="shared" ref="A151:B151" si="16">A142</f>
        <v>VAT</v>
      </c>
      <c r="B151" s="92">
        <f t="shared" si="16"/>
        <v>60</v>
      </c>
      <c r="C151" s="92">
        <f t="shared" si="15"/>
        <v>60</v>
      </c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 t="s">
        <v>471</v>
      </c>
      <c r="B152" s="92">
        <f t="shared" ref="B152:D152" si="17">SUM(B148:B151)</f>
        <v>4093.1160000000004</v>
      </c>
      <c r="C152" s="92">
        <f t="shared" si="17"/>
        <v>2226.558</v>
      </c>
      <c r="D152" s="92">
        <f t="shared" si="17"/>
        <v>1866.5580000000002</v>
      </c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4.5" customHeight="1">
      <c r="A153" s="90"/>
      <c r="B153" s="92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 t="s">
        <v>472</v>
      </c>
      <c r="B154" s="92">
        <v>200</v>
      </c>
      <c r="C154" s="92">
        <f>B154*0.5</f>
        <v>100</v>
      </c>
      <c r="D154" s="92">
        <f>C154</f>
        <v>100</v>
      </c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4.5" customHeight="1">
      <c r="A155" s="90"/>
      <c r="B155" s="92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 t="s">
        <v>469</v>
      </c>
      <c r="B156" s="92">
        <f t="shared" ref="B156:D156" si="18">B152+B154</f>
        <v>4293.116</v>
      </c>
      <c r="C156" s="92">
        <f t="shared" si="18"/>
        <v>2326.558</v>
      </c>
      <c r="D156" s="92">
        <f t="shared" si="18"/>
        <v>1966.5580000000002</v>
      </c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92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147" t="s">
        <v>473</v>
      </c>
      <c r="B158" s="92"/>
      <c r="C158" s="92">
        <f>C154</f>
        <v>100</v>
      </c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147" t="s">
        <v>474</v>
      </c>
      <c r="B159" s="92"/>
      <c r="C159" s="92">
        <f>C156-C158</f>
        <v>2226.558</v>
      </c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92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92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92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92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92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92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92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92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92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92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92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92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92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92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92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92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92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92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92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92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92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92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92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92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92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92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92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92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92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92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92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92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92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92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92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92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92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92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92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92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92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92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92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92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92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92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92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92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92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92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92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92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92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92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92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92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92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92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92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92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92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92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92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92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92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92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92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92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92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92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92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92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92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92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92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92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92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92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92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92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92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92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92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92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92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92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92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92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92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92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92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92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92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92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92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92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92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92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92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92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92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92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92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92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92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92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92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92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92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92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92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92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92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92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92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92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92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92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92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92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92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92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92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92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92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92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92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92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92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92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92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92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92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92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92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92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92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92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92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92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92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92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92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92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92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92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92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92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92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92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92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92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92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92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92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92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92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92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92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92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92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92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92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92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92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92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92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92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92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92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92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92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92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92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92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92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92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92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92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92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92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92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92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92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92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92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92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92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92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92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92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92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92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92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92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92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92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92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92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92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92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92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92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92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92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92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92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92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92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92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92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92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92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92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92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92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92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92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92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92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92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92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92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92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92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92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92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92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92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92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92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92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92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92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92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92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92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92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92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92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92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92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92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92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92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92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92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92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92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92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92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92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92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92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92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92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92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92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92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92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92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92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92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92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92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92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92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92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92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92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92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92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92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92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92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92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92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92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92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92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92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92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92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92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92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92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92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92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92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92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92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92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92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92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92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92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92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92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92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92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92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92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92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92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92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92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92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92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92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92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92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92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92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92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92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92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92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92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92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92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92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92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92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92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92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92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92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92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92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92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92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92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92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92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92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92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92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92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92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92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92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92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92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92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92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92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92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92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92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92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92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92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92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92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92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92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92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92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92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92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92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92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92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92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92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92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92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92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92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92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92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92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92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92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92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92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92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92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92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92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92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92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92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92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92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92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92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92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92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92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92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92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92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92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92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92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92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92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92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92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92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92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92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92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92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92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92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92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92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92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92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92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92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92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92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92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92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92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92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92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92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92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92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92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92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92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92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92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92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92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92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92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92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92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92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92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92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92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92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92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92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92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92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92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92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92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92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92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92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92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92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92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92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92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92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92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92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92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92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92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92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92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92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92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92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92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92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92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92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92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92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92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92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92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92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92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92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92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92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92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92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92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92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92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92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92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92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92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92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92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92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92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92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92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92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92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92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92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92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92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92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92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92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92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92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92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92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92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92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92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92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92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92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92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92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92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92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92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92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92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92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92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92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92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92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92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92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92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92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92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92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92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92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92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92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92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92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92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92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92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92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92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92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92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92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92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92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92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92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92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92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92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92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92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92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92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92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92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92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92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92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92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92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92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92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92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92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92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92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92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92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92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92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92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92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92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92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92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92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92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92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92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92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92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92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92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92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92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92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92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92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92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92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92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92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92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92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92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92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92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92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92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92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92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92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92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92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92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92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92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92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92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92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92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92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92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92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92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92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92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92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92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92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92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92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92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92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92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92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92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92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92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92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92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92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92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92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92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92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92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92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92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92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92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92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92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92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92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92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92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92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92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92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92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92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92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92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92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92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92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92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92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92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92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92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92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92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92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92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92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92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92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92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92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92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92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92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92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92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92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92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92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92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92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92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92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92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92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92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92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92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92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92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92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92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92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92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92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92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92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92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92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92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92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92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92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92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92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92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92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92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92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92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92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92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92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92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92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92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92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92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92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92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92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92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92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92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92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92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92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92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92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92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92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92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92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92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92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92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92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92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92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92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92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92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92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92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92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92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92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92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92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92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92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92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92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92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92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92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92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92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92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92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92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92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92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92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92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92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92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92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92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92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92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92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92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92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92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92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92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92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92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92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92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92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92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92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92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92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92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92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92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92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92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92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92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92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92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92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92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92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92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92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92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92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92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92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92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92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92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92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92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92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92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92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92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92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92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92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92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92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92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92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92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92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92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92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92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92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>
      <c r="A989" s="90"/>
      <c r="B989" s="92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>
      <c r="A990" s="90"/>
      <c r="B990" s="92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>
      <c r="A991" s="90"/>
      <c r="B991" s="92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>
      <c r="A992" s="90"/>
      <c r="B992" s="92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>
      <c r="A993" s="90"/>
      <c r="B993" s="92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>
      <c r="A994" s="90"/>
      <c r="B994" s="92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>
      <c r="A995" s="90"/>
      <c r="B995" s="92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>
      <c r="A996" s="90"/>
      <c r="B996" s="92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>
      <c r="A997" s="90"/>
      <c r="B997" s="92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>
      <c r="A998" s="90"/>
      <c r="B998" s="92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>
      <c r="A999" s="90"/>
      <c r="B999" s="92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>
      <c r="A1000" s="90"/>
      <c r="B1000" s="92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I1000"/>
  <sheetViews>
    <sheetView workbookViewId="0"/>
  </sheetViews>
  <sheetFormatPr defaultColWidth="12.7109375" defaultRowHeight="15" customHeight="1"/>
  <cols>
    <col min="1" max="2" width="8.85546875" customWidth="1"/>
    <col min="3" max="4" width="10.85546875" customWidth="1"/>
    <col min="5" max="8" width="11.42578125" customWidth="1"/>
    <col min="9" max="9" width="14.140625" customWidth="1"/>
    <col min="10" max="26" width="8.85546875" customWidth="1"/>
  </cols>
  <sheetData>
    <row r="1" spans="2:9" ht="12.75" customHeight="1">
      <c r="B1" s="150"/>
      <c r="C1" s="150"/>
      <c r="D1" s="150"/>
      <c r="E1" s="148">
        <v>0.75</v>
      </c>
      <c r="F1" s="148">
        <v>0.8</v>
      </c>
      <c r="G1" s="148">
        <v>0.9</v>
      </c>
      <c r="H1" s="148">
        <v>0.95</v>
      </c>
      <c r="I1" s="149" t="s">
        <v>114</v>
      </c>
    </row>
    <row r="2" spans="2:9" ht="12.75" customHeight="1">
      <c r="B2" s="54" t="s">
        <v>475</v>
      </c>
      <c r="C2" s="150"/>
      <c r="D2" s="54" t="s">
        <v>476</v>
      </c>
      <c r="E2" s="55" t="e">
        <f>#REF!</f>
        <v>#REF!</v>
      </c>
      <c r="F2" s="55">
        <f>'Ticket Income_Budget'!L8</f>
        <v>10569.6</v>
      </c>
      <c r="G2" s="55">
        <f>'Ticket Income_Budget'!M8</f>
        <v>11890.800000000001</v>
      </c>
      <c r="H2" s="55">
        <f>'Ticket Income_Budget'!N8</f>
        <v>12551.4</v>
      </c>
      <c r="I2" s="55">
        <f>'Ticket Income_Budget'!O8</f>
        <v>13212</v>
      </c>
    </row>
    <row r="3" spans="2:9" ht="12.75" customHeight="1">
      <c r="B3" s="150"/>
      <c r="C3" s="150"/>
      <c r="D3" s="54" t="s">
        <v>477</v>
      </c>
      <c r="E3" s="55" t="e">
        <f>SUM(#REF!)</f>
        <v>#REF!</v>
      </c>
      <c r="F3" s="55" t="e">
        <f t="shared" ref="F3:I3" si="0">E3</f>
        <v>#REF!</v>
      </c>
      <c r="G3" s="55" t="e">
        <f t="shared" si="0"/>
        <v>#REF!</v>
      </c>
      <c r="H3" s="55" t="e">
        <f t="shared" si="0"/>
        <v>#REF!</v>
      </c>
      <c r="I3" s="55" t="e">
        <f t="shared" si="0"/>
        <v>#REF!</v>
      </c>
    </row>
    <row r="4" spans="2:9" ht="12.75" customHeight="1">
      <c r="B4" s="150"/>
      <c r="C4" s="150"/>
      <c r="D4" s="150"/>
      <c r="E4" s="55" t="e">
        <f t="shared" ref="E4:I4" si="1">SUM(E2:E3)</f>
        <v>#REF!</v>
      </c>
      <c r="F4" s="55" t="e">
        <f t="shared" si="1"/>
        <v>#REF!</v>
      </c>
      <c r="G4" s="55" t="e">
        <f t="shared" si="1"/>
        <v>#REF!</v>
      </c>
      <c r="H4" s="55" t="e">
        <f t="shared" si="1"/>
        <v>#REF!</v>
      </c>
      <c r="I4" s="55" t="e">
        <f t="shared" si="1"/>
        <v>#REF!</v>
      </c>
    </row>
    <row r="5" spans="2:9" ht="12.75" customHeight="1">
      <c r="B5" s="150"/>
      <c r="C5" s="150"/>
      <c r="D5" s="150"/>
      <c r="E5" s="150"/>
      <c r="F5" s="150"/>
      <c r="G5" s="150"/>
      <c r="H5" s="150"/>
      <c r="I5" s="150"/>
    </row>
    <row r="6" spans="2:9" ht="12.75" customHeight="1">
      <c r="B6" s="54" t="s">
        <v>478</v>
      </c>
      <c r="C6" s="150"/>
      <c r="D6" s="54" t="s">
        <v>479</v>
      </c>
      <c r="E6" s="55" t="e">
        <f>#REF!</f>
        <v>#REF!</v>
      </c>
      <c r="F6" s="55">
        <f>'Ticket Income_Budget'!L11</f>
        <v>1902.528</v>
      </c>
      <c r="G6" s="55">
        <f>'Ticket Income_Budget'!M11</f>
        <v>2140.3440000000001</v>
      </c>
      <c r="H6" s="55">
        <f>'Ticket Income_Budget'!N11</f>
        <v>2259.2519999999995</v>
      </c>
      <c r="I6" s="55">
        <f>'Ticket Income_Budget'!O11</f>
        <v>2378.16</v>
      </c>
    </row>
    <row r="7" spans="2:9" ht="12.75" customHeight="1">
      <c r="B7" s="150"/>
      <c r="C7" s="150"/>
      <c r="D7" s="54" t="s">
        <v>477</v>
      </c>
      <c r="E7" s="55" t="e">
        <f>SUM(#REF!,#REF!,#REF!)</f>
        <v>#REF!</v>
      </c>
      <c r="F7" s="55" t="e">
        <f t="shared" ref="F7:I7" si="2">E7</f>
        <v>#REF!</v>
      </c>
      <c r="G7" s="55" t="e">
        <f t="shared" si="2"/>
        <v>#REF!</v>
      </c>
      <c r="H7" s="55" t="e">
        <f t="shared" si="2"/>
        <v>#REF!</v>
      </c>
      <c r="I7" s="55" t="e">
        <f t="shared" si="2"/>
        <v>#REF!</v>
      </c>
    </row>
    <row r="8" spans="2:9" ht="12.75" customHeight="1">
      <c r="B8" s="150"/>
      <c r="C8" s="150"/>
      <c r="D8" s="150"/>
      <c r="E8" s="55" t="e">
        <f t="shared" ref="E8:I8" si="3">E7+E6</f>
        <v>#REF!</v>
      </c>
      <c r="F8" s="55" t="e">
        <f t="shared" si="3"/>
        <v>#REF!</v>
      </c>
      <c r="G8" s="55" t="e">
        <f t="shared" si="3"/>
        <v>#REF!</v>
      </c>
      <c r="H8" s="55" t="e">
        <f t="shared" si="3"/>
        <v>#REF!</v>
      </c>
      <c r="I8" s="55" t="e">
        <f t="shared" si="3"/>
        <v>#REF!</v>
      </c>
    </row>
    <row r="9" spans="2:9" ht="12.75" customHeight="1">
      <c r="B9" s="150"/>
      <c r="C9" s="150"/>
      <c r="D9" s="150"/>
      <c r="E9" s="150"/>
      <c r="F9" s="150"/>
      <c r="G9" s="150"/>
      <c r="H9" s="150"/>
      <c r="I9" s="150"/>
    </row>
    <row r="10" spans="2:9" ht="12.75" customHeight="1">
      <c r="B10" s="54" t="s">
        <v>480</v>
      </c>
      <c r="C10" s="150"/>
      <c r="D10" s="150"/>
      <c r="E10" s="55" t="e">
        <f t="shared" ref="E10:I10" si="4">E4-E8</f>
        <v>#REF!</v>
      </c>
      <c r="F10" s="55" t="e">
        <f t="shared" si="4"/>
        <v>#REF!</v>
      </c>
      <c r="G10" s="55" t="e">
        <f t="shared" si="4"/>
        <v>#REF!</v>
      </c>
      <c r="H10" s="55" t="e">
        <f t="shared" si="4"/>
        <v>#REF!</v>
      </c>
      <c r="I10" s="55" t="e">
        <f t="shared" si="4"/>
        <v>#REF!</v>
      </c>
    </row>
    <row r="11" spans="2:9" ht="12.75" customHeight="1">
      <c r="B11" s="150"/>
      <c r="C11" s="150"/>
      <c r="D11" s="150"/>
      <c r="E11" s="150"/>
      <c r="F11" s="150"/>
      <c r="G11" s="150"/>
      <c r="H11" s="150"/>
      <c r="I11" s="150"/>
    </row>
    <row r="12" spans="2:9" ht="12.75" customHeight="1">
      <c r="B12" s="54" t="s">
        <v>481</v>
      </c>
      <c r="C12" s="150"/>
      <c r="D12" s="150"/>
      <c r="E12" s="55" t="e">
        <f t="shared" ref="E12:I12" si="5">E10+#REF!</f>
        <v>#REF!</v>
      </c>
      <c r="F12" s="55" t="e">
        <f t="shared" si="5"/>
        <v>#REF!</v>
      </c>
      <c r="G12" s="55" t="e">
        <f t="shared" si="5"/>
        <v>#REF!</v>
      </c>
      <c r="H12" s="55" t="e">
        <f t="shared" si="5"/>
        <v>#REF!</v>
      </c>
      <c r="I12" s="55" t="e">
        <f t="shared" si="5"/>
        <v>#REF!</v>
      </c>
    </row>
    <row r="13" spans="2:9" ht="12.75" customHeight="1">
      <c r="B13" s="150"/>
      <c r="C13" s="150"/>
      <c r="D13" s="150"/>
      <c r="E13" s="150"/>
      <c r="F13" s="150"/>
      <c r="G13" s="150"/>
      <c r="H13" s="150"/>
      <c r="I13" s="150"/>
    </row>
    <row r="14" spans="2:9" ht="12.75" customHeight="1">
      <c r="B14" s="150"/>
      <c r="C14" s="150"/>
      <c r="D14" s="150"/>
      <c r="E14" s="150"/>
      <c r="F14" s="150"/>
      <c r="G14" s="150"/>
      <c r="H14" s="150"/>
      <c r="I14" s="150"/>
    </row>
    <row r="15" spans="2:9" ht="12.75" customHeight="1">
      <c r="B15" s="150"/>
      <c r="C15" s="150"/>
      <c r="D15" s="150"/>
      <c r="E15" s="150"/>
      <c r="F15" s="150"/>
      <c r="G15" s="150"/>
      <c r="H15" s="150"/>
      <c r="I15" s="150"/>
    </row>
    <row r="16" spans="2:9" ht="12.75" customHeight="1">
      <c r="B16" s="150"/>
      <c r="C16" s="150"/>
      <c r="D16" s="150"/>
      <c r="E16" s="150"/>
      <c r="F16" s="150"/>
      <c r="G16" s="150"/>
      <c r="H16" s="150"/>
      <c r="I16" s="150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00"/>
  <sheetViews>
    <sheetView workbookViewId="0"/>
  </sheetViews>
  <sheetFormatPr defaultColWidth="12.7109375" defaultRowHeight="15" customHeight="1"/>
  <cols>
    <col min="1" max="1" width="22.28515625" customWidth="1"/>
    <col min="2" max="2" width="26.7109375" customWidth="1"/>
    <col min="3" max="3" width="11.42578125" customWidth="1"/>
    <col min="4" max="4" width="18.7109375" customWidth="1"/>
    <col min="5" max="5" width="12.85546875" customWidth="1"/>
    <col min="6" max="6" width="8.85546875" customWidth="1"/>
    <col min="7" max="7" width="19.28515625" customWidth="1"/>
    <col min="8" max="8" width="14" customWidth="1"/>
    <col min="9" max="9" width="15" customWidth="1"/>
    <col min="10" max="10" width="11.140625" customWidth="1"/>
    <col min="11" max="11" width="18.28515625" customWidth="1"/>
    <col min="12" max="26" width="8.85546875" customWidth="1"/>
  </cols>
  <sheetData>
    <row r="1" spans="1:12" ht="12.7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</row>
    <row r="2" spans="1:12" ht="12.75" customHeight="1">
      <c r="A2" s="49" t="s">
        <v>51</v>
      </c>
      <c r="B2" s="49"/>
      <c r="C2" s="49"/>
      <c r="D2" s="49"/>
      <c r="E2" s="49"/>
      <c r="F2" s="150"/>
      <c r="G2" s="150"/>
      <c r="H2" s="49" t="s">
        <v>52</v>
      </c>
      <c r="I2" s="49"/>
      <c r="J2" s="49"/>
      <c r="K2" s="49"/>
      <c r="L2" s="49"/>
    </row>
    <row r="3" spans="1:12" ht="12.75" customHeight="1">
      <c r="A3" s="150"/>
      <c r="B3" s="150"/>
      <c r="C3" s="50" t="e">
        <f>SUBTOTAL(9,C5:C21)</f>
        <v>#REF!</v>
      </c>
      <c r="D3" s="150"/>
      <c r="E3" s="150"/>
      <c r="F3" s="150"/>
      <c r="G3" s="150"/>
      <c r="H3" s="150"/>
      <c r="I3" s="150"/>
      <c r="J3" s="50" t="e">
        <f>SUBTOTAL(9,J5:J28)</f>
        <v>#REF!</v>
      </c>
      <c r="K3" s="150"/>
      <c r="L3" s="150"/>
    </row>
    <row r="4" spans="1:12" ht="12.75" customHeight="1">
      <c r="A4" s="6" t="s">
        <v>53</v>
      </c>
      <c r="B4" s="6" t="s">
        <v>54</v>
      </c>
      <c r="C4" s="6" t="s">
        <v>55</v>
      </c>
      <c r="D4" s="6" t="s">
        <v>56</v>
      </c>
      <c r="E4" s="150"/>
      <c r="F4" s="150"/>
      <c r="G4" s="150"/>
      <c r="H4" s="6" t="s">
        <v>53</v>
      </c>
      <c r="I4" s="6" t="s">
        <v>54</v>
      </c>
      <c r="J4" s="6" t="s">
        <v>55</v>
      </c>
      <c r="K4" s="6" t="s">
        <v>56</v>
      </c>
      <c r="L4" s="150"/>
    </row>
    <row r="5" spans="1:12" ht="12.75" customHeight="1">
      <c r="A5" s="6" t="s">
        <v>57</v>
      </c>
      <c r="B5" s="6" t="s">
        <v>58</v>
      </c>
      <c r="C5" s="50" t="e">
        <f>#REF!+#REF!</f>
        <v>#REF!</v>
      </c>
      <c r="D5" s="51" t="s">
        <v>59</v>
      </c>
      <c r="E5" s="150"/>
      <c r="F5" s="150"/>
      <c r="G5" s="150"/>
      <c r="H5" s="6" t="s">
        <v>60</v>
      </c>
      <c r="I5" s="6" t="s">
        <v>61</v>
      </c>
      <c r="J5" s="50" t="e">
        <f>#REF!</f>
        <v>#REF!</v>
      </c>
      <c r="K5" s="51" t="s">
        <v>62</v>
      </c>
      <c r="L5" s="150"/>
    </row>
    <row r="6" spans="1:12" ht="12.75" customHeight="1">
      <c r="A6" s="6" t="s">
        <v>63</v>
      </c>
      <c r="B6" s="6" t="s">
        <v>38</v>
      </c>
      <c r="C6" s="50" t="e">
        <f t="shared" ref="C6:C8" si="0">#REF!</f>
        <v>#REF!</v>
      </c>
      <c r="D6" s="51" t="s">
        <v>59</v>
      </c>
      <c r="E6" s="150"/>
      <c r="F6" s="150"/>
      <c r="G6" s="150"/>
      <c r="H6" s="6" t="s">
        <v>60</v>
      </c>
      <c r="I6" s="6" t="s">
        <v>42</v>
      </c>
      <c r="J6" s="50" t="e">
        <f>#REF!+#REF!+#REF!+#REF!+#REF!+#REF!+#REF!+#REF!+#REF!</f>
        <v>#REF!</v>
      </c>
      <c r="K6" s="51" t="s">
        <v>62</v>
      </c>
      <c r="L6" s="150"/>
    </row>
    <row r="7" spans="1:12" ht="12.75" customHeight="1">
      <c r="A7" s="6" t="s">
        <v>64</v>
      </c>
      <c r="B7" s="6" t="s">
        <v>38</v>
      </c>
      <c r="C7" s="50" t="e">
        <f t="shared" si="0"/>
        <v>#REF!</v>
      </c>
      <c r="D7" s="51" t="s">
        <v>59</v>
      </c>
      <c r="E7" s="150"/>
      <c r="F7" s="150"/>
      <c r="G7" s="150"/>
      <c r="H7" s="6" t="s">
        <v>60</v>
      </c>
      <c r="I7" s="6" t="s">
        <v>36</v>
      </c>
      <c r="J7" s="50" t="e">
        <f>#REF!+#REF!+#REF!+#REF!+#REF!+#REF!+#REF!+#REF!+#REF!+#REF!</f>
        <v>#REF!</v>
      </c>
      <c r="K7" s="51" t="s">
        <v>62</v>
      </c>
      <c r="L7" s="150"/>
    </row>
    <row r="8" spans="1:12" ht="12.75" customHeight="1">
      <c r="A8" s="6" t="s">
        <v>65</v>
      </c>
      <c r="B8" s="6" t="s">
        <v>66</v>
      </c>
      <c r="C8" s="50" t="e">
        <f t="shared" si="0"/>
        <v>#REF!</v>
      </c>
      <c r="D8" s="51" t="s">
        <v>59</v>
      </c>
      <c r="E8" s="150"/>
      <c r="F8" s="150"/>
      <c r="G8" s="150"/>
      <c r="H8" s="6" t="s">
        <v>60</v>
      </c>
      <c r="I8" s="6" t="s">
        <v>67</v>
      </c>
      <c r="J8" s="50" t="e">
        <f t="shared" ref="J8:J10" si="1">#REF!</f>
        <v>#REF!</v>
      </c>
      <c r="K8" s="51" t="s">
        <v>62</v>
      </c>
      <c r="L8" s="150"/>
    </row>
    <row r="9" spans="1:12" ht="12.75" customHeight="1">
      <c r="A9" s="6" t="s">
        <v>68</v>
      </c>
      <c r="B9" s="6" t="s">
        <v>31</v>
      </c>
      <c r="C9" s="50" t="e">
        <f>#REF!+#REF!</f>
        <v>#REF!</v>
      </c>
      <c r="D9" s="51" t="s">
        <v>59</v>
      </c>
      <c r="E9" s="6"/>
      <c r="F9" s="150"/>
      <c r="G9" s="150"/>
      <c r="H9" s="6" t="s">
        <v>60</v>
      </c>
      <c r="I9" s="6" t="s">
        <v>69</v>
      </c>
      <c r="J9" s="50" t="e">
        <f t="shared" si="1"/>
        <v>#REF!</v>
      </c>
      <c r="K9" s="51" t="s">
        <v>62</v>
      </c>
      <c r="L9" s="150"/>
    </row>
    <row r="10" spans="1:12" ht="12.75" customHeight="1">
      <c r="A10" s="6" t="s">
        <v>70</v>
      </c>
      <c r="B10" s="6" t="s">
        <v>71</v>
      </c>
      <c r="C10" s="50">
        <v>447.36</v>
      </c>
      <c r="D10" s="51" t="s">
        <v>59</v>
      </c>
      <c r="E10" s="6"/>
      <c r="F10" s="150"/>
      <c r="G10" s="150"/>
      <c r="H10" s="6" t="s">
        <v>60</v>
      </c>
      <c r="I10" s="6" t="s">
        <v>72</v>
      </c>
      <c r="J10" s="50" t="e">
        <f t="shared" si="1"/>
        <v>#REF!</v>
      </c>
      <c r="K10" s="51" t="s">
        <v>62</v>
      </c>
      <c r="L10" s="150"/>
    </row>
    <row r="11" spans="1:12" ht="12.75" customHeight="1">
      <c r="A11" s="6" t="s">
        <v>73</v>
      </c>
      <c r="B11" s="6" t="s">
        <v>74</v>
      </c>
      <c r="C11" s="50">
        <v>100</v>
      </c>
      <c r="D11" s="51" t="s">
        <v>59</v>
      </c>
      <c r="E11" s="52"/>
      <c r="F11" s="150"/>
      <c r="G11" s="150"/>
      <c r="H11" s="6" t="s">
        <v>60</v>
      </c>
      <c r="I11" s="6" t="s">
        <v>75</v>
      </c>
      <c r="J11" s="50">
        <v>31</v>
      </c>
      <c r="K11" s="51" t="s">
        <v>62</v>
      </c>
      <c r="L11" s="150"/>
    </row>
    <row r="12" spans="1:12" ht="12.75" customHeight="1">
      <c r="A12" s="6" t="s">
        <v>76</v>
      </c>
      <c r="B12" s="6" t="s">
        <v>77</v>
      </c>
      <c r="C12" s="50" t="e">
        <f>#REF!-C11</f>
        <v>#REF!</v>
      </c>
      <c r="D12" s="51" t="s">
        <v>59</v>
      </c>
      <c r="E12" s="6"/>
      <c r="F12" s="150"/>
      <c r="G12" s="150"/>
      <c r="H12" s="6" t="s">
        <v>78</v>
      </c>
      <c r="I12" s="6" t="s">
        <v>35</v>
      </c>
      <c r="J12" s="50" t="e">
        <f>#REF!+#REF!+#REF!+#REF!+#REF!+#REF!+#REF!+#REF!+#REF!</f>
        <v>#REF!</v>
      </c>
      <c r="K12" s="51" t="s">
        <v>62</v>
      </c>
      <c r="L12" s="150"/>
    </row>
    <row r="13" spans="1:12" ht="12.75" customHeight="1">
      <c r="A13" s="6" t="s">
        <v>79</v>
      </c>
      <c r="B13" s="6" t="s">
        <v>80</v>
      </c>
      <c r="C13" s="50" t="e">
        <f>#REF!+#REF!+100-J5-J10</f>
        <v>#REF!</v>
      </c>
      <c r="D13" s="51" t="s">
        <v>59</v>
      </c>
      <c r="E13" s="6" t="s">
        <v>81</v>
      </c>
      <c r="F13" s="150"/>
      <c r="G13" s="150"/>
      <c r="H13" s="6" t="s">
        <v>82</v>
      </c>
      <c r="I13" s="6" t="s">
        <v>35</v>
      </c>
      <c r="J13" s="50" t="e">
        <f t="shared" ref="J13:J18" si="2">#REF!</f>
        <v>#REF!</v>
      </c>
      <c r="K13" s="51" t="s">
        <v>62</v>
      </c>
      <c r="L13" s="150"/>
    </row>
    <row r="14" spans="1:12" ht="12.75" customHeight="1">
      <c r="A14" s="53" t="s">
        <v>83</v>
      </c>
      <c r="B14" s="150"/>
      <c r="C14" s="50" t="e">
        <f t="shared" ref="C14:C20" si="3">#REF!</f>
        <v>#REF!</v>
      </c>
      <c r="D14" s="51" t="s">
        <v>59</v>
      </c>
      <c r="E14" s="150"/>
      <c r="F14" s="150"/>
      <c r="G14" s="150"/>
      <c r="H14" s="6" t="s">
        <v>84</v>
      </c>
      <c r="I14" s="6" t="s">
        <v>85</v>
      </c>
      <c r="J14" s="50" t="e">
        <f t="shared" si="2"/>
        <v>#REF!</v>
      </c>
      <c r="K14" s="51" t="s">
        <v>62</v>
      </c>
      <c r="L14" s="150"/>
    </row>
    <row r="15" spans="1:12" ht="12.75" customHeight="1">
      <c r="A15" s="53" t="s">
        <v>86</v>
      </c>
      <c r="B15" s="150"/>
      <c r="C15" s="50" t="e">
        <f t="shared" si="3"/>
        <v>#REF!</v>
      </c>
      <c r="D15" s="51" t="s">
        <v>59</v>
      </c>
      <c r="E15" s="150"/>
      <c r="F15" s="150"/>
      <c r="G15" s="150"/>
      <c r="H15" s="6" t="s">
        <v>87</v>
      </c>
      <c r="I15" s="6" t="s">
        <v>85</v>
      </c>
      <c r="J15" s="50" t="e">
        <f t="shared" si="2"/>
        <v>#REF!</v>
      </c>
      <c r="K15" s="51" t="s">
        <v>62</v>
      </c>
      <c r="L15" s="150"/>
    </row>
    <row r="16" spans="1:12" ht="12.75" customHeight="1">
      <c r="A16" s="53" t="s">
        <v>88</v>
      </c>
      <c r="B16" s="150"/>
      <c r="C16" s="50" t="e">
        <f t="shared" si="3"/>
        <v>#REF!</v>
      </c>
      <c r="D16" s="51" t="s">
        <v>59</v>
      </c>
      <c r="E16" s="150"/>
      <c r="F16" s="150"/>
      <c r="G16" s="150"/>
      <c r="H16" s="6" t="s">
        <v>89</v>
      </c>
      <c r="I16" s="6" t="s">
        <v>90</v>
      </c>
      <c r="J16" s="50" t="e">
        <f t="shared" si="2"/>
        <v>#REF!</v>
      </c>
      <c r="K16" s="51" t="s">
        <v>62</v>
      </c>
      <c r="L16" s="150"/>
    </row>
    <row r="17" spans="1:11" ht="12.75" customHeight="1">
      <c r="A17" s="53" t="s">
        <v>91</v>
      </c>
      <c r="B17" s="150"/>
      <c r="C17" s="50" t="e">
        <f t="shared" si="3"/>
        <v>#REF!</v>
      </c>
      <c r="D17" s="51" t="s">
        <v>59</v>
      </c>
      <c r="E17" s="150"/>
      <c r="F17" s="150"/>
      <c r="G17" s="150"/>
      <c r="H17" s="6" t="s">
        <v>92</v>
      </c>
      <c r="I17" s="6" t="s">
        <v>93</v>
      </c>
      <c r="J17" s="50" t="e">
        <f t="shared" si="2"/>
        <v>#REF!</v>
      </c>
      <c r="K17" s="51" t="s">
        <v>62</v>
      </c>
    </row>
    <row r="18" spans="1:11" ht="12.75" customHeight="1">
      <c r="A18" s="53" t="s">
        <v>94</v>
      </c>
      <c r="B18" s="150"/>
      <c r="C18" s="50" t="e">
        <f t="shared" si="3"/>
        <v>#REF!</v>
      </c>
      <c r="D18" s="51" t="s">
        <v>59</v>
      </c>
      <c r="E18" s="150"/>
      <c r="F18" s="150"/>
      <c r="G18" s="150"/>
      <c r="H18" s="6" t="s">
        <v>95</v>
      </c>
      <c r="I18" s="6" t="s">
        <v>35</v>
      </c>
      <c r="J18" s="50" t="e">
        <f t="shared" si="2"/>
        <v>#REF!</v>
      </c>
      <c r="K18" s="51" t="s">
        <v>62</v>
      </c>
    </row>
    <row r="19" spans="1:11" ht="12.75" customHeight="1">
      <c r="A19" s="53" t="s">
        <v>96</v>
      </c>
      <c r="B19" s="150"/>
      <c r="C19" s="50" t="e">
        <f t="shared" si="3"/>
        <v>#REF!</v>
      </c>
      <c r="D19" s="51" t="s">
        <v>59</v>
      </c>
      <c r="E19" s="150"/>
      <c r="F19" s="150"/>
      <c r="G19" s="150"/>
      <c r="H19" s="150"/>
      <c r="I19" s="150"/>
      <c r="J19" s="150"/>
      <c r="K19" s="150"/>
    </row>
    <row r="20" spans="1:11" ht="12.75" customHeight="1">
      <c r="A20" s="53" t="s">
        <v>97</v>
      </c>
      <c r="B20" s="6" t="s">
        <v>98</v>
      </c>
      <c r="C20" s="50" t="e">
        <f t="shared" si="3"/>
        <v>#REF!</v>
      </c>
      <c r="D20" s="51" t="s">
        <v>59</v>
      </c>
      <c r="E20" s="150"/>
      <c r="F20" s="150"/>
      <c r="G20" s="150"/>
      <c r="H20" s="150"/>
      <c r="I20" s="150"/>
      <c r="J20" s="150"/>
      <c r="K20" s="150"/>
    </row>
    <row r="21" spans="1:11" ht="12.75" customHeight="1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1" ht="12.75" customHeight="1">
      <c r="A22" s="6" t="s">
        <v>99</v>
      </c>
      <c r="B22" s="150"/>
      <c r="C22" s="6" t="s">
        <v>100</v>
      </c>
      <c r="D22" s="54" t="s">
        <v>101</v>
      </c>
      <c r="E22" s="6" t="s">
        <v>102</v>
      </c>
      <c r="F22" s="150"/>
      <c r="G22" s="150"/>
      <c r="H22" s="150"/>
      <c r="I22" s="150"/>
      <c r="J22" s="150"/>
      <c r="K22" s="150"/>
    </row>
    <row r="23" spans="1:11" ht="12.75" customHeight="1">
      <c r="A23" s="150"/>
      <c r="B23" s="6" t="s">
        <v>51</v>
      </c>
      <c r="C23" s="50" t="e">
        <f>C3</f>
        <v>#REF!</v>
      </c>
      <c r="D23" s="50" t="e">
        <f>SUMIF(D5:D20,"complete",C5:C20)</f>
        <v>#REF!</v>
      </c>
      <c r="E23" s="50" t="e">
        <f t="shared" ref="E23:E24" si="4">C23-D23</f>
        <v>#REF!</v>
      </c>
      <c r="F23" s="150"/>
      <c r="G23" s="150"/>
      <c r="H23" s="150"/>
      <c r="I23" s="150"/>
      <c r="J23" s="150"/>
      <c r="K23" s="150"/>
    </row>
    <row r="24" spans="1:11" ht="12.75" customHeight="1">
      <c r="A24" s="150"/>
      <c r="B24" s="6" t="s">
        <v>52</v>
      </c>
      <c r="C24" s="50" t="e">
        <f>J3</f>
        <v>#REF!</v>
      </c>
      <c r="D24" s="50" t="e">
        <f>SUMIF(K5:K18,"paid",J5:J18)</f>
        <v>#REF!</v>
      </c>
      <c r="E24" s="50" t="e">
        <f t="shared" si="4"/>
        <v>#REF!</v>
      </c>
      <c r="F24" s="150"/>
      <c r="G24" s="150"/>
      <c r="H24" s="150"/>
      <c r="I24" s="150"/>
      <c r="J24" s="150"/>
      <c r="K24" s="150"/>
    </row>
    <row r="25" spans="1:11" ht="12.75" customHeight="1">
      <c r="A25" s="150"/>
      <c r="B25" s="6" t="s">
        <v>100</v>
      </c>
      <c r="C25" s="50" t="e">
        <f t="shared" ref="C25:E25" si="5">C24+C23</f>
        <v>#REF!</v>
      </c>
      <c r="D25" s="50" t="e">
        <f t="shared" si="5"/>
        <v>#REF!</v>
      </c>
      <c r="E25" s="50" t="e">
        <f t="shared" si="5"/>
        <v>#REF!</v>
      </c>
      <c r="F25" s="150"/>
      <c r="G25" s="150"/>
      <c r="H25" s="150"/>
      <c r="I25" s="150"/>
      <c r="J25" s="150"/>
      <c r="K25" s="150"/>
    </row>
    <row r="26" spans="1:11" ht="12.75" customHeight="1">
      <c r="A26" s="150"/>
      <c r="B26" s="6" t="s">
        <v>103</v>
      </c>
      <c r="C26" s="55" t="e">
        <f>#REF!</f>
        <v>#REF!</v>
      </c>
      <c r="D26" s="150"/>
      <c r="E26" s="150"/>
      <c r="F26" s="150"/>
      <c r="G26" s="150"/>
      <c r="H26" s="150"/>
      <c r="I26" s="150"/>
      <c r="J26" s="150"/>
      <c r="K26" s="150"/>
    </row>
    <row r="27" spans="1:11" ht="12.75" customHeight="1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0"/>
    </row>
    <row r="28" spans="1:11" ht="12.75" customHeight="1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0"/>
    </row>
    <row r="29" spans="1:11" ht="12.75" customHeight="1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</row>
    <row r="30" spans="1:11" ht="12.75" customHeight="1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</row>
    <row r="31" spans="1:11" ht="12.75" customHeight="1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</row>
    <row r="32" spans="1:11" ht="12.7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1000"/>
  <sheetViews>
    <sheetView workbookViewId="0"/>
  </sheetViews>
  <sheetFormatPr defaultColWidth="12.7109375" defaultRowHeight="15" customHeight="1"/>
  <cols>
    <col min="1" max="26" width="8.8554687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AF1DD"/>
  </sheetPr>
  <dimension ref="A1:Z1000"/>
  <sheetViews>
    <sheetView showGridLines="0" workbookViewId="0">
      <selection activeCell="J40" sqref="J40"/>
    </sheetView>
  </sheetViews>
  <sheetFormatPr defaultColWidth="12.7109375" defaultRowHeight="15" customHeight="1"/>
  <cols>
    <col min="1" max="1" width="3.42578125" customWidth="1"/>
    <col min="2" max="2" width="18.140625" customWidth="1"/>
    <col min="3" max="3" width="10.42578125" customWidth="1"/>
    <col min="4" max="4" width="10.85546875" customWidth="1"/>
    <col min="5" max="7" width="9" customWidth="1"/>
    <col min="8" max="8" width="14.28515625" customWidth="1"/>
    <col min="9" max="9" width="11.7109375" customWidth="1"/>
    <col min="10" max="10" width="15" customWidth="1"/>
    <col min="11" max="11" width="11.85546875" customWidth="1"/>
    <col min="12" max="12" width="20" customWidth="1"/>
    <col min="13" max="13" width="14" customWidth="1"/>
    <col min="14" max="18" width="14.28515625" customWidth="1"/>
    <col min="19" max="26" width="8.7109375" customWidth="1"/>
  </cols>
  <sheetData>
    <row r="1" spans="1:26" ht="15.75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.7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.75" customHeigh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5.7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15.75" customHeight="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7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5.75" customHeight="1">
      <c r="A7" s="56"/>
      <c r="B7" s="56"/>
      <c r="C7" s="58" t="s">
        <v>104</v>
      </c>
      <c r="D7" s="58" t="s">
        <v>105</v>
      </c>
      <c r="E7" s="58" t="s">
        <v>106</v>
      </c>
      <c r="F7" s="58" t="s">
        <v>107</v>
      </c>
      <c r="G7" s="58" t="s">
        <v>108</v>
      </c>
      <c r="H7" s="58" t="s">
        <v>109</v>
      </c>
      <c r="I7" s="58" t="s">
        <v>110</v>
      </c>
      <c r="J7" s="58" t="s">
        <v>111</v>
      </c>
      <c r="K7" s="58" t="s">
        <v>112</v>
      </c>
      <c r="L7" s="58" t="s">
        <v>113</v>
      </c>
      <c r="M7" s="173">
        <v>0.7</v>
      </c>
      <c r="N7" s="59">
        <v>0.75</v>
      </c>
      <c r="O7" s="59">
        <v>0.8</v>
      </c>
      <c r="P7" s="59">
        <v>0.9</v>
      </c>
      <c r="Q7" s="59">
        <v>0.95</v>
      </c>
      <c r="R7" s="6" t="s">
        <v>114</v>
      </c>
      <c r="S7" s="56"/>
      <c r="T7" s="56"/>
      <c r="U7" s="56"/>
      <c r="V7" s="56"/>
      <c r="W7" s="56"/>
      <c r="X7" s="56"/>
      <c r="Y7" s="56"/>
      <c r="Z7" s="56"/>
    </row>
    <row r="8" spans="1:26" ht="15.75" customHeight="1">
      <c r="A8" s="56"/>
      <c r="B8" s="6" t="s">
        <v>115</v>
      </c>
      <c r="C8" s="60">
        <v>65</v>
      </c>
      <c r="D8" s="60">
        <f t="shared" ref="D8:I8" si="0">$C$8</f>
        <v>65</v>
      </c>
      <c r="E8" s="60">
        <f t="shared" si="0"/>
        <v>65</v>
      </c>
      <c r="F8" s="60">
        <f t="shared" si="0"/>
        <v>65</v>
      </c>
      <c r="G8" s="60">
        <f t="shared" si="0"/>
        <v>65</v>
      </c>
      <c r="H8" s="60">
        <f t="shared" si="0"/>
        <v>65</v>
      </c>
      <c r="I8" s="60">
        <f t="shared" si="0"/>
        <v>65</v>
      </c>
      <c r="J8" s="61">
        <f t="shared" ref="J8:J14" si="1">SUM(D8:I8)</f>
        <v>390</v>
      </c>
      <c r="K8" s="62">
        <v>24</v>
      </c>
      <c r="L8" s="63">
        <f t="shared" ref="L8:L13" si="2">K8*J8</f>
        <v>9360</v>
      </c>
      <c r="M8" s="64">
        <f t="shared" ref="M8:M13" si="3">L8*$M$7</f>
        <v>6552</v>
      </c>
      <c r="N8" s="65">
        <f t="shared" ref="N8:N13" si="4">L8*$N$7</f>
        <v>7020</v>
      </c>
      <c r="O8" s="3">
        <f t="shared" ref="O8:O13" si="5">$O$7*L8</f>
        <v>7488</v>
      </c>
      <c r="P8" s="3">
        <f t="shared" ref="P8:P13" si="6">$P$7*L8</f>
        <v>8424</v>
      </c>
      <c r="Q8" s="3">
        <f t="shared" ref="Q8:Q13" si="7">L8*$Q$7</f>
        <v>8892</v>
      </c>
      <c r="R8" s="3">
        <f t="shared" ref="R8:R13" si="8">L8</f>
        <v>9360</v>
      </c>
      <c r="S8" s="56"/>
      <c r="T8" s="56"/>
      <c r="U8" s="56"/>
      <c r="V8" s="56"/>
      <c r="W8" s="56"/>
      <c r="X8" s="56"/>
      <c r="Y8" s="56"/>
      <c r="Z8" s="56"/>
    </row>
    <row r="9" spans="1:26" ht="15.75" customHeight="1">
      <c r="A9" s="56"/>
      <c r="B9" s="6" t="s">
        <v>116</v>
      </c>
      <c r="C9" s="60">
        <v>45</v>
      </c>
      <c r="D9" s="60">
        <f t="shared" ref="D9:I9" si="9">$C$9</f>
        <v>45</v>
      </c>
      <c r="E9" s="60">
        <f t="shared" si="9"/>
        <v>45</v>
      </c>
      <c r="F9" s="60">
        <f t="shared" si="9"/>
        <v>45</v>
      </c>
      <c r="G9" s="60">
        <f t="shared" si="9"/>
        <v>45</v>
      </c>
      <c r="H9" s="60">
        <f t="shared" si="9"/>
        <v>45</v>
      </c>
      <c r="I9" s="60">
        <f t="shared" si="9"/>
        <v>45</v>
      </c>
      <c r="J9" s="61">
        <f t="shared" si="1"/>
        <v>270</v>
      </c>
      <c r="K9" s="62">
        <v>22</v>
      </c>
      <c r="L9" s="63">
        <f t="shared" si="2"/>
        <v>5940</v>
      </c>
      <c r="M9" s="64">
        <f t="shared" si="3"/>
        <v>4158</v>
      </c>
      <c r="N9" s="65">
        <f t="shared" si="4"/>
        <v>4455</v>
      </c>
      <c r="O9" s="3">
        <f t="shared" si="5"/>
        <v>4752</v>
      </c>
      <c r="P9" s="3">
        <f t="shared" si="6"/>
        <v>5346</v>
      </c>
      <c r="Q9" s="3">
        <f t="shared" si="7"/>
        <v>5643</v>
      </c>
      <c r="R9" s="3">
        <f t="shared" si="8"/>
        <v>5940</v>
      </c>
      <c r="S9" s="56"/>
      <c r="T9" s="56"/>
      <c r="U9" s="56"/>
      <c r="V9" s="56"/>
      <c r="W9" s="56"/>
      <c r="X9" s="56"/>
      <c r="Y9" s="56"/>
      <c r="Z9" s="56"/>
    </row>
    <row r="10" spans="1:26" ht="15.75" customHeight="1">
      <c r="A10" s="56"/>
      <c r="B10" s="6" t="s">
        <v>117</v>
      </c>
      <c r="C10" s="60">
        <v>20</v>
      </c>
      <c r="D10" s="60">
        <f t="shared" ref="D10:I10" si="10">$C$10</f>
        <v>20</v>
      </c>
      <c r="E10" s="60">
        <f t="shared" si="10"/>
        <v>20</v>
      </c>
      <c r="F10" s="60">
        <f t="shared" si="10"/>
        <v>20</v>
      </c>
      <c r="G10" s="60">
        <f t="shared" si="10"/>
        <v>20</v>
      </c>
      <c r="H10" s="60">
        <f t="shared" si="10"/>
        <v>20</v>
      </c>
      <c r="I10" s="60">
        <f t="shared" si="10"/>
        <v>20</v>
      </c>
      <c r="J10" s="61">
        <f t="shared" si="1"/>
        <v>120</v>
      </c>
      <c r="K10" s="62">
        <v>18</v>
      </c>
      <c r="L10" s="63">
        <f t="shared" si="2"/>
        <v>2160</v>
      </c>
      <c r="M10" s="64">
        <f t="shared" si="3"/>
        <v>1512</v>
      </c>
      <c r="N10" s="65">
        <f t="shared" si="4"/>
        <v>1620</v>
      </c>
      <c r="O10" s="3">
        <f t="shared" si="5"/>
        <v>1728</v>
      </c>
      <c r="P10" s="3">
        <f t="shared" si="6"/>
        <v>1944</v>
      </c>
      <c r="Q10" s="3">
        <f t="shared" si="7"/>
        <v>2052</v>
      </c>
      <c r="R10" s="3">
        <f t="shared" si="8"/>
        <v>2160</v>
      </c>
      <c r="S10" s="56"/>
      <c r="T10" s="56"/>
      <c r="U10" s="56"/>
      <c r="V10" s="56"/>
      <c r="W10" s="56"/>
      <c r="X10" s="56"/>
      <c r="Y10" s="56"/>
      <c r="Z10" s="56"/>
    </row>
    <row r="11" spans="1:26" ht="15.75" customHeight="1">
      <c r="A11" s="56"/>
      <c r="B11" s="6"/>
      <c r="C11" s="60"/>
      <c r="D11" s="60"/>
      <c r="E11" s="60"/>
      <c r="F11" s="60"/>
      <c r="G11" s="60"/>
      <c r="H11" s="60"/>
      <c r="I11" s="60"/>
      <c r="J11" s="61">
        <f t="shared" si="1"/>
        <v>0</v>
      </c>
      <c r="K11" s="62"/>
      <c r="L11" s="63">
        <f t="shared" si="2"/>
        <v>0</v>
      </c>
      <c r="M11" s="64">
        <f t="shared" si="3"/>
        <v>0</v>
      </c>
      <c r="N11" s="65">
        <f t="shared" si="4"/>
        <v>0</v>
      </c>
      <c r="O11" s="3">
        <f t="shared" si="5"/>
        <v>0</v>
      </c>
      <c r="P11" s="3">
        <f t="shared" si="6"/>
        <v>0</v>
      </c>
      <c r="Q11" s="3">
        <f t="shared" si="7"/>
        <v>0</v>
      </c>
      <c r="R11" s="3">
        <f t="shared" si="8"/>
        <v>0</v>
      </c>
      <c r="S11" s="56"/>
      <c r="T11" s="56"/>
      <c r="U11" s="56"/>
      <c r="V11" s="56"/>
      <c r="W11" s="56"/>
      <c r="X11" s="56"/>
      <c r="Y11" s="56"/>
      <c r="Z11" s="56"/>
    </row>
    <row r="12" spans="1:26" ht="15.75" customHeight="1">
      <c r="A12" s="56"/>
      <c r="B12" s="6" t="s">
        <v>118</v>
      </c>
      <c r="C12" s="60">
        <v>2</v>
      </c>
      <c r="D12" s="60">
        <f t="shared" ref="D12:I12" si="11">$C$12</f>
        <v>2</v>
      </c>
      <c r="E12" s="60">
        <f t="shared" si="11"/>
        <v>2</v>
      </c>
      <c r="F12" s="60">
        <f t="shared" si="11"/>
        <v>2</v>
      </c>
      <c r="G12" s="60">
        <f t="shared" si="11"/>
        <v>2</v>
      </c>
      <c r="H12" s="60">
        <f t="shared" si="11"/>
        <v>2</v>
      </c>
      <c r="I12" s="60">
        <f t="shared" si="11"/>
        <v>2</v>
      </c>
      <c r="J12" s="61">
        <f t="shared" si="1"/>
        <v>12</v>
      </c>
      <c r="K12" s="62">
        <v>0</v>
      </c>
      <c r="L12" s="63">
        <f t="shared" si="2"/>
        <v>0</v>
      </c>
      <c r="M12" s="64">
        <f t="shared" si="3"/>
        <v>0</v>
      </c>
      <c r="N12" s="65">
        <f t="shared" si="4"/>
        <v>0</v>
      </c>
      <c r="O12" s="3">
        <f t="shared" si="5"/>
        <v>0</v>
      </c>
      <c r="P12" s="3">
        <f t="shared" si="6"/>
        <v>0</v>
      </c>
      <c r="Q12" s="3">
        <f t="shared" si="7"/>
        <v>0</v>
      </c>
      <c r="R12" s="3">
        <f t="shared" si="8"/>
        <v>0</v>
      </c>
      <c r="S12" s="56"/>
      <c r="T12" s="56"/>
      <c r="U12" s="56"/>
      <c r="V12" s="56"/>
      <c r="W12" s="56"/>
      <c r="X12" s="56"/>
      <c r="Y12" s="56"/>
      <c r="Z12" s="56"/>
    </row>
    <row r="13" spans="1:26" ht="15.75" customHeight="1">
      <c r="A13" s="56"/>
      <c r="B13" s="6" t="s">
        <v>119</v>
      </c>
      <c r="C13" s="60"/>
      <c r="D13" s="66">
        <v>3</v>
      </c>
      <c r="E13" s="66">
        <v>3</v>
      </c>
      <c r="F13" s="66">
        <v>3</v>
      </c>
      <c r="G13" s="66">
        <v>3</v>
      </c>
      <c r="H13" s="66">
        <v>3</v>
      </c>
      <c r="I13" s="66">
        <v>3</v>
      </c>
      <c r="J13" s="61">
        <f t="shared" si="1"/>
        <v>18</v>
      </c>
      <c r="K13" s="62">
        <v>0</v>
      </c>
      <c r="L13" s="63">
        <f t="shared" si="2"/>
        <v>0</v>
      </c>
      <c r="M13" s="64">
        <f t="shared" si="3"/>
        <v>0</v>
      </c>
      <c r="N13" s="65">
        <f t="shared" si="4"/>
        <v>0</v>
      </c>
      <c r="O13" s="3">
        <f t="shared" si="5"/>
        <v>0</v>
      </c>
      <c r="P13" s="3">
        <f t="shared" si="6"/>
        <v>0</v>
      </c>
      <c r="Q13" s="3">
        <f t="shared" si="7"/>
        <v>0</v>
      </c>
      <c r="R13" s="3">
        <f t="shared" si="8"/>
        <v>0</v>
      </c>
      <c r="S13" s="56"/>
      <c r="T13" s="56"/>
      <c r="U13" s="56"/>
      <c r="V13" s="56"/>
      <c r="W13" s="56"/>
      <c r="X13" s="56"/>
      <c r="Y13" s="56"/>
      <c r="Z13" s="56"/>
    </row>
    <row r="14" spans="1:26" ht="15.75" customHeight="1">
      <c r="A14" s="56"/>
      <c r="B14" s="56" t="s">
        <v>100</v>
      </c>
      <c r="C14" s="61">
        <f>SUM(C8:C12)</f>
        <v>132</v>
      </c>
      <c r="D14" s="61">
        <f t="shared" ref="D14:I14" si="12">SUM(D8:D13)</f>
        <v>135</v>
      </c>
      <c r="E14" s="61">
        <f t="shared" si="12"/>
        <v>135</v>
      </c>
      <c r="F14" s="61">
        <f t="shared" si="12"/>
        <v>135</v>
      </c>
      <c r="G14" s="61">
        <f t="shared" si="12"/>
        <v>135</v>
      </c>
      <c r="H14" s="61">
        <f t="shared" si="12"/>
        <v>135</v>
      </c>
      <c r="I14" s="61">
        <f t="shared" si="12"/>
        <v>135</v>
      </c>
      <c r="J14" s="61">
        <f t="shared" si="1"/>
        <v>810</v>
      </c>
      <c r="K14" s="56"/>
      <c r="L14" s="63">
        <f t="shared" ref="L14:R14" si="13">SUM(L8:L13)</f>
        <v>17460</v>
      </c>
      <c r="M14" s="64">
        <f t="shared" si="13"/>
        <v>12222</v>
      </c>
      <c r="N14" s="65">
        <f t="shared" si="13"/>
        <v>13095</v>
      </c>
      <c r="O14" s="3">
        <f t="shared" si="13"/>
        <v>13968</v>
      </c>
      <c r="P14" s="3">
        <f t="shared" si="13"/>
        <v>15714</v>
      </c>
      <c r="Q14" s="3">
        <f t="shared" si="13"/>
        <v>16587</v>
      </c>
      <c r="R14" s="3">
        <f t="shared" si="13"/>
        <v>17460</v>
      </c>
      <c r="S14" s="56"/>
      <c r="T14" s="56"/>
      <c r="U14" s="56"/>
      <c r="V14" s="56"/>
      <c r="W14" s="56"/>
      <c r="X14" s="56"/>
      <c r="Y14" s="56"/>
      <c r="Z14" s="56"/>
    </row>
    <row r="15" spans="1:26" ht="15.75" customHeight="1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67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5.75" customHeight="1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 t="s">
        <v>120</v>
      </c>
      <c r="M16" s="64">
        <f t="shared" ref="M16:R16" si="14">(M14*$L$17)*(1+$L$18)</f>
        <v>2199.96</v>
      </c>
      <c r="N16" s="65">
        <f t="shared" si="14"/>
        <v>2357.1</v>
      </c>
      <c r="O16" s="3">
        <f t="shared" si="14"/>
        <v>2514.2399999999998</v>
      </c>
      <c r="P16" s="3">
        <f t="shared" si="14"/>
        <v>2828.52</v>
      </c>
      <c r="Q16" s="3">
        <f t="shared" si="14"/>
        <v>2985.6599999999994</v>
      </c>
      <c r="R16" s="3">
        <f t="shared" si="14"/>
        <v>3142.7999999999997</v>
      </c>
      <c r="S16" s="56"/>
      <c r="T16" s="56"/>
      <c r="U16" s="56"/>
      <c r="V16" s="56"/>
      <c r="W16" s="56"/>
      <c r="X16" s="56"/>
      <c r="Y16" s="56"/>
      <c r="Z16" s="56"/>
    </row>
    <row r="17" spans="1:26" ht="15.75" customHeight="1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 t="s">
        <v>121</v>
      </c>
      <c r="L17" s="68">
        <v>0.15</v>
      </c>
      <c r="M17" s="69"/>
      <c r="N17" s="56"/>
      <c r="O17" s="70"/>
      <c r="P17" s="70"/>
      <c r="Q17" s="70"/>
      <c r="R17" s="70"/>
      <c r="S17" s="56"/>
      <c r="T17" s="56"/>
      <c r="U17" s="56"/>
      <c r="V17" s="56"/>
      <c r="W17" s="56"/>
      <c r="X17" s="56"/>
      <c r="Y17" s="56"/>
      <c r="Z17" s="56"/>
    </row>
    <row r="18" spans="1:26" ht="15.75" customHeight="1">
      <c r="A18" s="56"/>
      <c r="B18" s="56" t="s">
        <v>122</v>
      </c>
      <c r="C18" s="56"/>
      <c r="D18" s="56"/>
      <c r="E18" s="56"/>
      <c r="F18" s="56"/>
      <c r="G18" s="56"/>
      <c r="H18" s="56"/>
      <c r="I18" s="56"/>
      <c r="J18" s="56"/>
      <c r="K18" s="56" t="s">
        <v>123</v>
      </c>
      <c r="L18" s="68">
        <v>0.2</v>
      </c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5.75" customHeight="1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5.75" customHeight="1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5.75" customHeight="1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5.75" customHeight="1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5.75" customHeight="1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5.7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5.75" customHeight="1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5.75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5.75" customHeight="1">
      <c r="A27" s="56"/>
      <c r="B27" s="56"/>
      <c r="C27" s="56" t="s">
        <v>124</v>
      </c>
      <c r="D27" s="56"/>
      <c r="E27" s="56"/>
      <c r="F27" s="56"/>
      <c r="G27" s="56"/>
      <c r="H27" s="71">
        <f>M14</f>
        <v>12222</v>
      </c>
      <c r="I27" s="56" t="s">
        <v>125</v>
      </c>
      <c r="J27" s="56" t="s">
        <v>126</v>
      </c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5.75" customHeight="1">
      <c r="A28" s="56"/>
      <c r="B28" s="56"/>
      <c r="C28" s="56"/>
      <c r="D28" s="56"/>
      <c r="E28" s="56"/>
      <c r="F28" s="56"/>
      <c r="G28" s="56"/>
      <c r="H28" s="56"/>
      <c r="I28" s="56"/>
      <c r="J28" s="56" t="s">
        <v>127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5.7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5.75" customHeight="1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5.75" customHeight="1">
      <c r="A31" s="56"/>
      <c r="B31" s="56"/>
      <c r="C31" s="56" t="s">
        <v>128</v>
      </c>
      <c r="D31" s="56"/>
      <c r="E31" s="56"/>
      <c r="F31" s="56"/>
      <c r="G31" s="56"/>
      <c r="H31" s="71">
        <f>M16</f>
        <v>2199.96</v>
      </c>
      <c r="I31" s="56" t="s">
        <v>125</v>
      </c>
      <c r="J31" s="56" t="s">
        <v>129</v>
      </c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5.75" customHeight="1">
      <c r="A32" s="56"/>
      <c r="B32" s="56"/>
      <c r="C32" s="56"/>
      <c r="D32" s="56"/>
      <c r="E32" s="56"/>
      <c r="F32" s="56"/>
      <c r="G32" s="56"/>
      <c r="H32" s="56"/>
      <c r="I32" s="56"/>
      <c r="J32" s="56" t="s">
        <v>130</v>
      </c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5.75" customHeight="1">
      <c r="A33" s="56"/>
      <c r="B33" s="56"/>
      <c r="C33" s="56"/>
      <c r="D33" s="56"/>
      <c r="E33" s="56"/>
      <c r="F33" s="56"/>
      <c r="G33" s="56"/>
      <c r="H33" s="56"/>
      <c r="I33" s="56"/>
      <c r="J33" s="56" t="s">
        <v>131</v>
      </c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5.75" customHeight="1">
      <c r="A34" s="56"/>
      <c r="B34" s="56"/>
      <c r="C34" s="56"/>
      <c r="D34" s="56"/>
      <c r="E34" s="56"/>
      <c r="F34" s="56"/>
      <c r="G34" s="56"/>
      <c r="H34" s="56"/>
      <c r="I34" s="56"/>
      <c r="J34" s="56" t="s">
        <v>132</v>
      </c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5.75" customHeight="1">
      <c r="A35" s="56"/>
      <c r="B35" s="56"/>
      <c r="C35" s="56"/>
      <c r="D35" s="56"/>
      <c r="E35" s="56"/>
      <c r="F35" s="56"/>
      <c r="G35" s="56"/>
      <c r="H35" s="56"/>
      <c r="I35" s="56"/>
      <c r="J35" s="56" t="s">
        <v>133</v>
      </c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5.75" customHeigh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5.75" customHeigh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5.75" customHeight="1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5.75" customHeight="1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5.7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5.7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5.7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5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5.75" customHeight="1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5.75" customHeight="1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5.75" customHeight="1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5.75" customHeight="1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5.75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5.75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5.75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5.75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5.75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5.75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5.75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5.75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5.7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5.75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5.75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5.75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5.75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5.75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5.75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5.75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5.75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5.75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5.75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5.75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5.75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5.75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5.75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5.75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5.75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5.75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5.75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5.75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5.75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5.75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5.75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5.75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5.7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5.75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5.75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5.75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5.75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5.75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5.75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5.75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5.75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5.75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5.75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5.75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5.75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5.75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5.75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5.75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5.75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5.75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5.75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5.75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5.75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5.75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5.75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5.75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5.75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5.75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5.75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5.75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5.75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5.75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5.75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5.75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5.75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5.75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5.75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5.75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5.75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5.75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5.75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5.75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5.75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5.75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5.75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5.75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5.75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5.75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5.75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5.75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5.75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5.75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5.75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5.75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5.75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5.75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5.75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5.75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5.75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5.75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5.75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5.75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5.75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5.75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5.75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5.75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5.75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5.75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5.75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5.75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5.75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5.75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5.75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5.75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5.75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5.75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5.75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5.75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5.75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5.75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5.75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5.75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5.75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5.75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5.75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5.75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5.75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5.75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5.75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5.75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5.75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5.75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5.75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5.75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5.75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5.75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5.75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5.75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5.75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5.75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5.75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5.75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5.75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5.75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5.75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5.75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5.75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5.75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5.75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5.75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5.75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5.75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5.75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5.75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5.75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5.75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5.75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5.75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5.75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5.75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5.75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5.75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5.75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5.75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5.75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5.75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5.75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5.75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5.75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5.75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5.75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5.75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5.75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5.75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5.75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5.75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5.75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5.75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5.75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5.75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5.75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5.75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5.75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5.75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5.75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5.75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5.75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5.75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5.75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5.75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5.75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5.75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5.75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5.75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5.75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5.75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5.75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5.75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5.75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5.75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5.75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5.75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5.75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5.75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5.75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5.75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5.75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5.75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5.75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5.75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5.75" customHeight="1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5.75" customHeight="1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5.75" customHeight="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5.75" customHeight="1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5.75" customHeight="1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5.75" customHeight="1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5.75" customHeight="1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5.75" customHeight="1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5.75" customHeight="1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5.75" customHeight="1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5.75" customHeight="1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5.75" customHeight="1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5.75" customHeight="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5.75" customHeight="1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5.75" customHeight="1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5.75" customHeight="1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5.75" customHeight="1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5.75" customHeight="1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5.75" customHeight="1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5.75" customHeight="1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5.75" customHeight="1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5.75" customHeight="1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5.75" customHeight="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5.75" customHeight="1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5.75" customHeight="1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5.75" customHeight="1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5.75" customHeight="1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5.75" customHeight="1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5.75" customHeight="1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5.75" customHeight="1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5.75" customHeight="1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5.75" customHeight="1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5.75" customHeight="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5.75" customHeight="1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5.75" customHeight="1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5.75" customHeight="1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5.75" customHeight="1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5.75" customHeight="1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5.75" customHeight="1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5.75" customHeight="1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5.75" customHeight="1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5.75" customHeight="1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5.75" customHeight="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5.75" customHeight="1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5.75" customHeight="1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5.75" customHeight="1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5.75" customHeight="1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5.75" customHeight="1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5.75" customHeight="1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5.75" customHeight="1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5.75" customHeight="1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5.75" customHeight="1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5.75" customHeight="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5.75" customHeight="1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5.75" customHeight="1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5.75" customHeight="1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5.75" customHeight="1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5.75" customHeight="1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5.75" customHeight="1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5.75" customHeight="1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5.75" customHeight="1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5.75" customHeight="1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5.75" customHeight="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5.75" customHeight="1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5.75" customHeight="1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5.75" customHeight="1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5.75" customHeight="1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5.75" customHeight="1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5.75" customHeight="1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5.75" customHeight="1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5.75" customHeight="1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5.75" customHeight="1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5.75" customHeight="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5.75" customHeight="1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5.75" customHeight="1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5.75" customHeight="1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5.75" customHeight="1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5.75" customHeight="1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5.75" customHeight="1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5.75" customHeight="1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5.75" customHeight="1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5.75" customHeight="1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5.75" customHeight="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5.75" customHeight="1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5.75" customHeight="1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5.75" customHeight="1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5.75" customHeight="1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5.75" customHeight="1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5.75" customHeight="1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5.75" customHeight="1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5.75" customHeight="1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5.75" customHeight="1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5.75" customHeight="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5.75" customHeight="1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5.75" customHeight="1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5.75" customHeight="1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5.75" customHeight="1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5.75" customHeight="1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5.75" customHeight="1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5.75" customHeight="1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5.75" customHeight="1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5.75" customHeight="1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5.75" customHeight="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5.75" customHeight="1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5.75" customHeight="1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5.75" customHeight="1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5.75" customHeight="1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5.75" customHeight="1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5.75" customHeight="1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5.75" customHeight="1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5.75" customHeight="1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5.75" customHeight="1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5.75" customHeight="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5.75" customHeight="1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5.75" customHeight="1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5.75" customHeight="1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5.75" customHeight="1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5.75" customHeight="1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5.75" customHeight="1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5.75" customHeight="1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5.75" customHeight="1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5.75" customHeight="1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5.75" customHeight="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5.75" customHeight="1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5.75" customHeight="1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5.75" customHeight="1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5.75" customHeight="1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5.75" customHeight="1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5.75" customHeight="1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5.75" customHeight="1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5.75" customHeight="1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5.75" customHeight="1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5.75" customHeight="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5.75" customHeight="1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5.75" customHeight="1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5.75" customHeight="1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5.75" customHeight="1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5.75" customHeight="1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5.75" customHeight="1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5.75" customHeight="1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5.75" customHeight="1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5.75" customHeight="1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5.75" customHeight="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5.75" customHeight="1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5.75" customHeight="1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5.75" customHeight="1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5.75" customHeight="1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5.75" customHeight="1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5.75" customHeight="1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5.75" customHeight="1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5.75" customHeight="1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5.75" customHeight="1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5.75" customHeight="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5.75" customHeight="1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5.75" customHeight="1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5.75" customHeight="1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5.75" customHeight="1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5.75" customHeight="1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5.75" customHeight="1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5.75" customHeight="1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5.75" customHeight="1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5.75" customHeight="1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5.75" customHeight="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5.75" customHeight="1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5.75" customHeight="1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5.75" customHeight="1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5.75" customHeight="1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5.75" customHeight="1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5.75" customHeight="1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5.75" customHeight="1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5.75" customHeight="1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5.75" customHeight="1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5.75" customHeight="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5.75" customHeight="1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5.75" customHeight="1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5.75" customHeight="1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5.75" customHeight="1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5.75" customHeight="1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5.75" customHeight="1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5.75" customHeight="1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5.75" customHeight="1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5.75" customHeight="1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5.75" customHeight="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5.75" customHeight="1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5.75" customHeight="1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5.75" customHeight="1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5.75" customHeight="1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5.75" customHeight="1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5.75" customHeight="1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5.75" customHeight="1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5.75" customHeight="1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5.75" customHeight="1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5.75" customHeight="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5.75" customHeight="1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5.75" customHeight="1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5.75" customHeight="1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5.75" customHeight="1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5.75" customHeight="1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5.75" customHeight="1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5.75" customHeight="1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5.75" customHeight="1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5.75" customHeight="1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5.75" customHeight="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5.75" customHeight="1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5.75" customHeight="1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5.75" customHeight="1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5.75" customHeight="1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5.75" customHeight="1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5.75" customHeight="1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5.75" customHeight="1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5.75" customHeight="1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5.75" customHeight="1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5.75" customHeight="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5.75" customHeight="1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5.75" customHeight="1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5.75" customHeight="1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5.75" customHeight="1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5.75" customHeight="1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5.75" customHeight="1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5.75" customHeight="1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5.75" customHeight="1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5.75" customHeight="1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5.75" customHeight="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5.75" customHeight="1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5.75" customHeight="1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5.75" customHeight="1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5.75" customHeight="1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5.75" customHeight="1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5.75" customHeight="1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5.75" customHeight="1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5.75" customHeight="1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5.75" customHeight="1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5.75" customHeight="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5.75" customHeight="1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5.75" customHeight="1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5.75" customHeight="1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5.75" customHeight="1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5.75" customHeight="1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5.75" customHeight="1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5.75" customHeight="1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5.75" customHeight="1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5.75" customHeight="1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5.75" customHeight="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5.75" customHeight="1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5.75" customHeight="1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5.75" customHeight="1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5.75" customHeight="1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5.75" customHeight="1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5.75" customHeight="1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5.75" customHeight="1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5.75" customHeight="1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5.75" customHeight="1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5.75" customHeight="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5.75" customHeight="1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5.75" customHeight="1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5.75" customHeight="1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5.75" customHeight="1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5.75" customHeight="1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5.75" customHeight="1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5.75" customHeight="1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5.75" customHeight="1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5.75" customHeight="1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5.75" customHeight="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5.75" customHeight="1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5.75" customHeight="1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5.75" customHeight="1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5.75" customHeight="1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5.75" customHeight="1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5.75" customHeight="1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5.75" customHeight="1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5.75" customHeight="1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5.75" customHeight="1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5.75" customHeight="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5.75" customHeight="1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5.75" customHeight="1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5.75" customHeight="1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5.75" customHeight="1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5.75" customHeight="1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5.75" customHeight="1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5.75" customHeight="1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5.75" customHeight="1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5.75" customHeight="1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5.75" customHeight="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5.75" customHeight="1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5.75" customHeight="1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5.75" customHeight="1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5.75" customHeight="1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5.75" customHeight="1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5.75" customHeight="1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5.75" customHeight="1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5.75" customHeight="1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5.75" customHeight="1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5.75" customHeight="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5.75" customHeight="1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5.75" customHeight="1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5.75" customHeight="1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5.75" customHeight="1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5.75" customHeight="1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5.75" customHeight="1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5.75" customHeight="1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5.75" customHeight="1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5.75" customHeight="1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5.75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5.75" customHeight="1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5.75" customHeight="1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5.75" customHeight="1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5.75" customHeight="1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5.75" customHeight="1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5.75" customHeight="1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5.75" customHeight="1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5.75" customHeight="1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5.75" customHeight="1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5.75" customHeight="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5.75" customHeight="1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5.75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5.75" customHeight="1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5.75" customHeight="1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5.75" customHeight="1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5.75" customHeight="1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5.75" customHeight="1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5.75" customHeight="1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5.75" customHeight="1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5.75" customHeight="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5.75" customHeight="1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5.75" customHeight="1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5.75" customHeight="1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5.75" customHeight="1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5.75" customHeight="1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5.75" customHeight="1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5.75" customHeight="1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5.75" customHeight="1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5.75" customHeight="1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5.75" customHeight="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5.75" customHeight="1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5.75" customHeight="1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5.75" customHeight="1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5.75" customHeight="1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5.75" customHeight="1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5.75" customHeight="1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5.75" customHeight="1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5.75" customHeight="1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5.75" customHeight="1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5.75" customHeight="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5.75" customHeight="1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5.75" customHeight="1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5.75" customHeight="1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5.75" customHeight="1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5.75" customHeight="1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5.75" customHeight="1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5.75" customHeight="1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5.75" customHeight="1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5.75" customHeight="1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5.75" customHeight="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5.75" customHeight="1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5.75" customHeight="1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5.75" customHeight="1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5.75" customHeight="1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5.75" customHeight="1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5.75" customHeight="1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5.75" customHeight="1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5.75" customHeight="1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5.75" customHeight="1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5.75" customHeight="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5.75" customHeight="1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5.75" customHeight="1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5.75" customHeight="1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5.75" customHeight="1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5.75" customHeight="1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5.75" customHeight="1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5.75" customHeight="1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5.75" customHeight="1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5.75" customHeight="1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5.75" customHeight="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5.75" customHeight="1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5.75" customHeight="1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5.75" customHeight="1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5.75" customHeight="1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5.75" customHeight="1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5.75" customHeight="1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5.75" customHeight="1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5.75" customHeight="1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5.75" customHeight="1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5.75" customHeight="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5.75" customHeight="1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5.75" customHeight="1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5.75" customHeight="1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5.75" customHeight="1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5.75" customHeight="1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5.75" customHeight="1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5.75" customHeight="1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5.75" customHeight="1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5.75" customHeight="1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5.75" customHeight="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5.75" customHeight="1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5.75" customHeight="1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5.75" customHeight="1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5.75" customHeight="1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5.75" customHeight="1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5.75" customHeight="1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5.75" customHeight="1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5.75" customHeight="1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5.75" customHeight="1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5.75" customHeight="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5.75" customHeight="1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5.75" customHeight="1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5.75" customHeight="1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5.75" customHeight="1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5.75" customHeight="1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5.75" customHeight="1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5.75" customHeight="1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5.75" customHeight="1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5.75" customHeight="1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5.75" customHeight="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5.75" customHeight="1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5.75" customHeight="1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5.75" customHeight="1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5.75" customHeight="1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5.75" customHeight="1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5.75" customHeight="1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5.75" customHeight="1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5.75" customHeight="1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5.75" customHeight="1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5.75" customHeight="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5.75" customHeight="1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5.75" customHeight="1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5.75" customHeight="1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5.75" customHeight="1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5.75" customHeight="1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5.75" customHeight="1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5.75" customHeight="1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5.75" customHeight="1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5.75" customHeight="1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5.75" customHeight="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5.75" customHeight="1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5.75" customHeight="1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5.75" customHeight="1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5.75" customHeight="1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5.75" customHeight="1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5.75" customHeight="1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5.75" customHeight="1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5.75" customHeight="1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5.75" customHeight="1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5.75" customHeight="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5.75" customHeight="1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5.75" customHeight="1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5.75" customHeight="1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5.75" customHeight="1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5.75" customHeight="1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5.75" customHeight="1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5.75" customHeight="1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5.75" customHeight="1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5.75" customHeight="1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5.75" customHeight="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5.75" customHeight="1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5.75" customHeight="1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5.75" customHeight="1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5.75" customHeight="1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5.75" customHeight="1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5.75" customHeight="1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5.75" customHeight="1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5.75" customHeight="1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5.75" customHeight="1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5.75" customHeight="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5.75" customHeight="1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5.75" customHeight="1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5.75" customHeight="1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5.75" customHeight="1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5.75" customHeight="1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5.75" customHeight="1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5.75" customHeight="1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5.75" customHeight="1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5.75" customHeight="1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5.75" customHeight="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5.75" customHeight="1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5.75" customHeight="1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5.75" customHeight="1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5.75" customHeight="1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5.75" customHeight="1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5.75" customHeight="1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5.75" customHeight="1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5.75" customHeight="1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5.75" customHeight="1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5.75" customHeight="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5.75" customHeight="1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5.75" customHeight="1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5.75" customHeight="1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5.75" customHeight="1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5.75" customHeight="1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5.75" customHeight="1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5.75" customHeight="1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5.75" customHeight="1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5.75" customHeight="1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5.75" customHeight="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5.75" customHeight="1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5.75" customHeight="1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5.75" customHeight="1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5.75" customHeight="1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5.75" customHeight="1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5.75" customHeight="1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5.75" customHeight="1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5.75" customHeight="1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5.75" customHeight="1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5.75" customHeight="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5.75" customHeight="1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5.75" customHeight="1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5.75" customHeight="1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5.75" customHeight="1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5.75" customHeight="1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5.75" customHeight="1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5.75" customHeight="1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5.75" customHeight="1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5.75" customHeight="1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5.75" customHeight="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5.75" customHeight="1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5.75" customHeight="1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5.75" customHeight="1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5.75" customHeight="1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5.75" customHeight="1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5.75" customHeight="1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5.75" customHeight="1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5.75" customHeight="1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5.75" customHeight="1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5.75" customHeight="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5.75" customHeight="1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5.75" customHeight="1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5.75" customHeight="1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5.75" customHeight="1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5.75" customHeight="1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5.75" customHeight="1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5.75" customHeight="1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5.75" customHeight="1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5.75" customHeight="1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5.75" customHeight="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5.75" customHeight="1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5.75" customHeight="1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5.75" customHeight="1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5.75" customHeight="1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5.75" customHeight="1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5.75" customHeight="1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5.75" customHeight="1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5.75" customHeight="1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5.75" customHeight="1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5.75" customHeight="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5.75" customHeight="1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5.75" customHeight="1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5.75" customHeight="1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5.75" customHeight="1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5.75" customHeight="1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5.75" customHeight="1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5.75" customHeight="1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5.75" customHeight="1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5.75" customHeight="1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5.75" customHeight="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5.75" customHeight="1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5.75" customHeight="1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5.75" customHeight="1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5.75" customHeight="1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5.75" customHeight="1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5.75" customHeight="1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5.75" customHeight="1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5.75" customHeight="1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5.75" customHeight="1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5.75" customHeight="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5.75" customHeight="1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5.75" customHeight="1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5.75" customHeight="1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5.75" customHeight="1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5.75" customHeight="1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5.75" customHeight="1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5.75" customHeight="1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5.75" customHeight="1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5.75" customHeight="1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5.75" customHeight="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5.75" customHeight="1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5.75" customHeight="1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5.75" customHeight="1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5.75" customHeight="1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5.75" customHeight="1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5.75" customHeight="1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5.75" customHeight="1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5.75" customHeight="1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5.75" customHeight="1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5.75" customHeight="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5.75" customHeight="1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5.75" customHeight="1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5.75" customHeight="1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5.75" customHeight="1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5.75" customHeight="1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5.75" customHeight="1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5.75" customHeight="1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5.75" customHeight="1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5.75" customHeight="1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5.75" customHeight="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5.75" customHeight="1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5.75" customHeight="1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5.75" customHeight="1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5.75" customHeight="1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5.75" customHeight="1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5.75" customHeight="1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5.75" customHeight="1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5.75" customHeight="1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5.75" customHeight="1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5.75" customHeight="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5.75" customHeight="1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5.75" customHeight="1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5.75" customHeight="1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5.75" customHeight="1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5.75" customHeight="1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5.75" customHeight="1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5.75" customHeight="1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5.75" customHeight="1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5.75" customHeight="1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5.75" customHeight="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5.75" customHeight="1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5.75" customHeight="1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5.75" customHeight="1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5.75" customHeight="1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5.75" customHeight="1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5.75" customHeight="1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5.75" customHeight="1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5.75" customHeight="1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5.75" customHeight="1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5.75" customHeight="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5.75" customHeight="1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5.75" customHeight="1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5.75" customHeight="1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5.75" customHeight="1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5.75" customHeight="1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5.75" customHeight="1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5.75" customHeight="1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5.75" customHeight="1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5.75" customHeight="1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5.75" customHeight="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5.75" customHeight="1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5.75" customHeight="1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5.75" customHeight="1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5.75" customHeight="1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5.75" customHeight="1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5.75" customHeight="1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5.75" customHeight="1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5.75" customHeight="1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5.75" customHeight="1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5.75" customHeight="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5.75" customHeight="1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5.75" customHeight="1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5.75" customHeight="1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5.75" customHeight="1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5.75" customHeight="1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5.75" customHeight="1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5.75" customHeight="1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5.75" customHeight="1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5.75" customHeight="1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5.75" customHeight="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5.75" customHeight="1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5.75" customHeight="1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5.75" customHeight="1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5.75" customHeight="1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5.75" customHeight="1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5.75" customHeight="1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5.75" customHeight="1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5.75" customHeight="1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5.75" customHeight="1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5.75" customHeight="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5.75" customHeight="1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5.75" customHeight="1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5.75" customHeight="1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5.75" customHeight="1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5.75" customHeight="1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5.75" customHeight="1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5.75" customHeight="1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5.75" customHeight="1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5.75" customHeight="1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5.75" customHeight="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5.75" customHeight="1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5.75" customHeight="1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5.75" customHeight="1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5.75" customHeight="1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5.75" customHeight="1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5.75" customHeight="1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5.75" customHeight="1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5.75" customHeight="1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5.75" customHeight="1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5.75" customHeight="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5.75" customHeight="1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5.75" customHeight="1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5.75" customHeight="1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5.75" customHeight="1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5.75" customHeight="1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5.75" customHeight="1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5.75" customHeight="1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5.75" customHeight="1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5.75" customHeight="1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5.75" customHeight="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5.75" customHeight="1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5.75" customHeight="1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5.75" customHeight="1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5.75" customHeight="1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5.75" customHeight="1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5.75" customHeight="1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5.75" customHeight="1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5.75" customHeight="1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5.75" customHeight="1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5.75" customHeight="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5.75" customHeight="1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5.75" customHeight="1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5.75" customHeight="1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5.75" customHeight="1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5.75" customHeight="1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5.75" customHeight="1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5.75" customHeight="1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5.75" customHeight="1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5.75" customHeight="1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5.75" customHeight="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5.75" customHeight="1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5.75" customHeight="1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5.75" customHeight="1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5.75" customHeight="1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5.75" customHeight="1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5.75" customHeight="1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5.75" customHeight="1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5.75" customHeight="1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5.75" customHeight="1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5.75" customHeight="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5.75" customHeight="1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5.75" customHeight="1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5.75" customHeight="1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5.75" customHeight="1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5.75" customHeight="1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5.75" customHeight="1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5.75" customHeight="1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5.75" customHeight="1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5.75" customHeight="1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5.75" customHeight="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5.75" customHeight="1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5.75" customHeight="1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5.75" customHeight="1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5.75" customHeight="1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5.75" customHeight="1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5.75" customHeight="1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5.75" customHeight="1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5.75" customHeight="1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5.75" customHeight="1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5.75" customHeight="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5.75" customHeight="1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5.75" customHeight="1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5.75" customHeight="1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5.75" customHeight="1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5.75" customHeight="1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5.75" customHeight="1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5.75" customHeight="1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5.75" customHeight="1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5.75" customHeight="1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conditionalFormatting sqref="C14:J14">
    <cfRule type="cellIs" dxfId="10" priority="1" operator="lessThan">
      <formula>0</formula>
    </cfRule>
  </conditionalFormatting>
  <conditionalFormatting sqref="J8:J13">
    <cfRule type="cellIs" dxfId="9" priority="2" operator="lessThan">
      <formula>0</formula>
    </cfRule>
  </conditionalFormatting>
  <conditionalFormatting sqref="L8:R14">
    <cfRule type="cellIs" dxfId="8" priority="3" operator="lessThan">
      <formula>0</formula>
    </cfRule>
  </conditionalFormatting>
  <conditionalFormatting sqref="M16:R16">
    <cfRule type="cellIs" dxfId="7" priority="4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AF1DD"/>
  </sheetPr>
  <dimension ref="A1:Z1000"/>
  <sheetViews>
    <sheetView showGridLines="0" workbookViewId="0"/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134</v>
      </c>
      <c r="B4" s="72">
        <v>30</v>
      </c>
      <c r="C4" s="6"/>
      <c r="D4" s="6" t="s">
        <v>135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136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9" t="s">
        <v>137</v>
      </c>
      <c r="B7" s="73">
        <v>120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9" t="s">
        <v>138</v>
      </c>
      <c r="B11" s="74">
        <f>B7*B4</f>
        <v>3600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AF1DD"/>
  </sheetPr>
  <dimension ref="A1:Z1000"/>
  <sheetViews>
    <sheetView showGridLines="0" workbookViewId="0">
      <selection activeCell="K53" sqref="K53"/>
    </sheetView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8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139</v>
      </c>
      <c r="B4" s="63">
        <f>J15</f>
        <v>300</v>
      </c>
      <c r="C4" s="6"/>
      <c r="D4" s="6" t="s">
        <v>140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141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 t="s">
        <v>142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 t="s">
        <v>139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 t="s">
        <v>105</v>
      </c>
      <c r="E10" s="6" t="s">
        <v>106</v>
      </c>
      <c r="F10" s="6" t="s">
        <v>107</v>
      </c>
      <c r="G10" s="6" t="s">
        <v>108</v>
      </c>
      <c r="H10" s="6" t="s">
        <v>143</v>
      </c>
      <c r="I10" s="6" t="s">
        <v>110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 t="s">
        <v>144</v>
      </c>
      <c r="D11" s="72">
        <v>0</v>
      </c>
      <c r="E11" s="72">
        <v>0</v>
      </c>
      <c r="F11" s="72">
        <v>5</v>
      </c>
      <c r="G11" s="72">
        <v>10</v>
      </c>
      <c r="H11" s="72">
        <v>10</v>
      </c>
      <c r="I11" s="72">
        <v>5</v>
      </c>
      <c r="J11" s="75">
        <f t="shared" ref="J11:J12" si="0">SUM(D11:I11)</f>
        <v>30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 t="s">
        <v>145</v>
      </c>
      <c r="D12" s="72">
        <v>20</v>
      </c>
      <c r="E12" s="72">
        <v>20</v>
      </c>
      <c r="F12" s="72">
        <v>20</v>
      </c>
      <c r="G12" s="72">
        <v>20</v>
      </c>
      <c r="H12" s="72">
        <v>20</v>
      </c>
      <c r="I12" s="72">
        <v>20</v>
      </c>
      <c r="J12" s="75">
        <f t="shared" si="0"/>
        <v>120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75">
        <f>J12+J11</f>
        <v>150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3">
        <v>2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3">
        <f>J14*J13</f>
        <v>300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4">
    <cfRule type="cellIs" dxfId="6" priority="1" operator="lessThan">
      <formula>0</formula>
    </cfRule>
  </conditionalFormatting>
  <conditionalFormatting sqref="J11:J15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AF1DD"/>
  </sheetPr>
  <dimension ref="A1:Z1000"/>
  <sheetViews>
    <sheetView showGridLines="0" workbookViewId="0"/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146</v>
      </c>
      <c r="B4" s="73">
        <v>0</v>
      </c>
      <c r="C4" s="6"/>
      <c r="D4" s="6" t="s">
        <v>147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AF1DD"/>
  </sheetPr>
  <dimension ref="A1:Z1000"/>
  <sheetViews>
    <sheetView showGridLines="0" workbookViewId="0"/>
  </sheetViews>
  <sheetFormatPr defaultColWidth="12.7109375" defaultRowHeight="15" customHeight="1"/>
  <cols>
    <col min="1" max="1" width="20.42578125" customWidth="1"/>
    <col min="2" max="3" width="10.42578125" customWidth="1"/>
    <col min="4" max="6" width="8.7109375" customWidth="1"/>
    <col min="7" max="7" width="11" customWidth="1"/>
    <col min="8" max="8" width="8.85546875" customWidth="1"/>
    <col min="9" max="9" width="8.7109375" customWidth="1"/>
    <col min="10" max="10" width="9.7109375" customWidth="1"/>
    <col min="11" max="11" width="19.7109375" customWidth="1"/>
    <col min="12" max="13" width="11.42578125" customWidth="1"/>
    <col min="14" max="15" width="11.28515625" customWidth="1"/>
    <col min="16" max="26" width="8.7109375" customWidth="1"/>
  </cols>
  <sheetData>
    <row r="1" spans="1:26" ht="12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49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9" t="s">
        <v>26</v>
      </c>
      <c r="B4" s="73">
        <v>0</v>
      </c>
      <c r="C4" s="6"/>
      <c r="D4" s="6" t="s">
        <v>148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 t="s">
        <v>149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Binny Sood</dc:creator>
  <cp:keywords/>
  <dc:description/>
  <cp:lastModifiedBy>Zsolt Szabo</cp:lastModifiedBy>
  <cp:revision/>
  <dcterms:created xsi:type="dcterms:W3CDTF">2016-09-24T15:41:24Z</dcterms:created>
  <dcterms:modified xsi:type="dcterms:W3CDTF">2024-05-02T23:06:23Z</dcterms:modified>
  <cp:category/>
  <cp:contentStatus/>
</cp:coreProperties>
</file>